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1 metai\Vasaris\Projektai\"/>
    </mc:Choice>
  </mc:AlternateContent>
  <xr:revisionPtr revIDLastSave="0" documentId="13_ncr:1_{E11637BD-184E-4D2B-9560-26AD02B8FCD5}" xr6:coauthVersionLast="46" xr6:coauthVersionMax="46" xr10:uidLastSave="{00000000-0000-0000-0000-000000000000}"/>
  <bookViews>
    <workbookView xWindow="-120" yWindow="-120" windowWidth="20730" windowHeight="11310" firstSheet="6" activeTab="11" xr2:uid="{92E7D08F-A8E6-49CD-871E-FFCC3145A00C}"/>
  </bookViews>
  <sheets>
    <sheet name="01 programa" sheetId="1" r:id="rId1"/>
    <sheet name="02 programa" sheetId="2" r:id="rId2"/>
    <sheet name="03 programa" sheetId="3" r:id="rId3"/>
    <sheet name="04 programa" sheetId="4" r:id="rId4"/>
    <sheet name="05 programa" sheetId="5" r:id="rId5"/>
    <sheet name="06 programa" sheetId="6" r:id="rId6"/>
    <sheet name="07 programa" sheetId="7" r:id="rId7"/>
    <sheet name="08 programa" sheetId="8" r:id="rId8"/>
    <sheet name="09 programa" sheetId="9" r:id="rId9"/>
    <sheet name="Lapas1" sheetId="12" r:id="rId10"/>
    <sheet name="Bendra lentelė" sheetId="10" r:id="rId11"/>
    <sheet name="Asignavimų šaltiniai" sheetId="11" r:id="rId12"/>
  </sheets>
  <definedNames>
    <definedName name="_xlnm._FilterDatabase" localSheetId="1" hidden="1">'02 programa'!$A$5:$T$7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" l="1"/>
  <c r="L120" i="1"/>
  <c r="M120" i="1"/>
  <c r="N120" i="1"/>
  <c r="O120" i="1"/>
  <c r="P120" i="1"/>
  <c r="K120" i="1"/>
  <c r="L43" i="1"/>
  <c r="M43" i="1"/>
  <c r="N43" i="1"/>
  <c r="O43" i="1"/>
  <c r="P43" i="1"/>
  <c r="K43" i="1"/>
  <c r="I124" i="2"/>
  <c r="J124" i="2"/>
  <c r="K124" i="2"/>
  <c r="H124" i="2"/>
  <c r="D25" i="10"/>
  <c r="E25" i="10"/>
  <c r="F25" i="10"/>
  <c r="C25" i="10"/>
  <c r="D24" i="10"/>
  <c r="E24" i="10"/>
  <c r="F24" i="10"/>
  <c r="C24" i="10"/>
  <c r="D22" i="10"/>
  <c r="E22" i="10"/>
  <c r="F22" i="10"/>
  <c r="C22" i="10"/>
  <c r="D21" i="10"/>
  <c r="E21" i="10"/>
  <c r="F21" i="10"/>
  <c r="C21" i="10"/>
  <c r="D19" i="10"/>
  <c r="E19" i="10"/>
  <c r="F19" i="10"/>
  <c r="C19" i="10"/>
  <c r="I120" i="2"/>
  <c r="J120" i="2"/>
  <c r="K120" i="2"/>
  <c r="H120" i="2"/>
  <c r="I151" i="1"/>
  <c r="J151" i="1"/>
  <c r="K151" i="1"/>
  <c r="H151" i="1"/>
  <c r="I150" i="1"/>
  <c r="J150" i="1"/>
  <c r="K150" i="1"/>
  <c r="H150" i="1"/>
  <c r="D20" i="10"/>
  <c r="E20" i="10"/>
  <c r="F20" i="10"/>
  <c r="C20" i="10"/>
  <c r="D18" i="10"/>
  <c r="E18" i="10"/>
  <c r="F18" i="10"/>
  <c r="C18" i="10"/>
  <c r="D14" i="10"/>
  <c r="E14" i="10"/>
  <c r="D13" i="10"/>
  <c r="E13" i="10"/>
  <c r="F13" i="10"/>
  <c r="C13" i="10"/>
  <c r="D11" i="10"/>
  <c r="E11" i="10"/>
  <c r="F11" i="10"/>
  <c r="C11" i="10"/>
  <c r="H62" i="4" l="1"/>
  <c r="H61" i="4"/>
  <c r="I77" i="3"/>
  <c r="J77" i="3"/>
  <c r="K77" i="3"/>
  <c r="H77" i="3"/>
  <c r="I147" i="1"/>
  <c r="J147" i="1"/>
  <c r="K147" i="1"/>
  <c r="H147" i="1" l="1"/>
  <c r="I192" i="7" l="1"/>
  <c r="J192" i="7"/>
  <c r="K192" i="7"/>
  <c r="H192" i="7"/>
  <c r="I191" i="7"/>
  <c r="J191" i="7"/>
  <c r="K191" i="7"/>
  <c r="H191" i="7"/>
  <c r="I189" i="7"/>
  <c r="J189" i="7"/>
  <c r="K189" i="7"/>
  <c r="H189" i="7"/>
  <c r="I188" i="7"/>
  <c r="J188" i="7"/>
  <c r="K188" i="7"/>
  <c r="F14" i="10" s="1"/>
  <c r="H188" i="7"/>
  <c r="C14" i="10" s="1"/>
  <c r="I187" i="7"/>
  <c r="J187" i="7"/>
  <c r="K187" i="7"/>
  <c r="H187" i="7"/>
  <c r="I186" i="7"/>
  <c r="J186" i="7"/>
  <c r="K186" i="7"/>
  <c r="H186" i="7"/>
  <c r="P177" i="7"/>
  <c r="O177" i="7"/>
  <c r="N177" i="7"/>
  <c r="M177" i="7"/>
  <c r="L177" i="7"/>
  <c r="K177" i="7"/>
  <c r="P175" i="7"/>
  <c r="O175" i="7"/>
  <c r="N175" i="7"/>
  <c r="M175" i="7"/>
  <c r="L175" i="7"/>
  <c r="K175" i="7"/>
  <c r="P172" i="7"/>
  <c r="O172" i="7"/>
  <c r="N172" i="7"/>
  <c r="M172" i="7"/>
  <c r="L172" i="7"/>
  <c r="K172" i="7"/>
  <c r="P168" i="7"/>
  <c r="O168" i="7"/>
  <c r="N168" i="7"/>
  <c r="M168" i="7"/>
  <c r="K168" i="7"/>
  <c r="P164" i="7"/>
  <c r="O164" i="7"/>
  <c r="N164" i="7"/>
  <c r="M164" i="7"/>
  <c r="L164" i="7"/>
  <c r="K164" i="7"/>
  <c r="P159" i="7"/>
  <c r="O159" i="7"/>
  <c r="N159" i="7"/>
  <c r="M159" i="7"/>
  <c r="L159" i="7"/>
  <c r="K159" i="7"/>
  <c r="P135" i="7"/>
  <c r="O135" i="7"/>
  <c r="N135" i="7"/>
  <c r="M135" i="7"/>
  <c r="L135" i="7"/>
  <c r="K135" i="7"/>
  <c r="P129" i="7"/>
  <c r="O129" i="7"/>
  <c r="L129" i="7"/>
  <c r="P128" i="7"/>
  <c r="O128" i="7"/>
  <c r="N128" i="7"/>
  <c r="N129" i="7" s="1"/>
  <c r="M128" i="7"/>
  <c r="M129" i="7" s="1"/>
  <c r="L128" i="7"/>
  <c r="K128" i="7"/>
  <c r="K129" i="7" s="1"/>
  <c r="P113" i="7"/>
  <c r="O113" i="7"/>
  <c r="N113" i="7"/>
  <c r="M113" i="7"/>
  <c r="L113" i="7"/>
  <c r="K113" i="7"/>
  <c r="P94" i="7"/>
  <c r="O94" i="7"/>
  <c r="N94" i="7"/>
  <c r="M94" i="7"/>
  <c r="L94" i="7"/>
  <c r="K94" i="7"/>
  <c r="P91" i="7"/>
  <c r="O91" i="7"/>
  <c r="N91" i="7"/>
  <c r="M91" i="7"/>
  <c r="L91" i="7"/>
  <c r="K91" i="7"/>
  <c r="P88" i="7"/>
  <c r="O88" i="7"/>
  <c r="N88" i="7"/>
  <c r="M88" i="7"/>
  <c r="L88" i="7"/>
  <c r="K88" i="7"/>
  <c r="P85" i="7"/>
  <c r="O85" i="7"/>
  <c r="N85" i="7"/>
  <c r="M85" i="7"/>
  <c r="L85" i="7"/>
  <c r="K85" i="7"/>
  <c r="P81" i="7"/>
  <c r="O81" i="7"/>
  <c r="N81" i="7"/>
  <c r="M81" i="7"/>
  <c r="L81" i="7"/>
  <c r="K81" i="7"/>
  <c r="P79" i="7"/>
  <c r="O79" i="7"/>
  <c r="N79" i="7"/>
  <c r="M79" i="7"/>
  <c r="L79" i="7"/>
  <c r="K79" i="7"/>
  <c r="P76" i="7"/>
  <c r="O76" i="7"/>
  <c r="N76" i="7"/>
  <c r="M76" i="7"/>
  <c r="L76" i="7"/>
  <c r="K76" i="7"/>
  <c r="L59" i="7"/>
  <c r="M59" i="7"/>
  <c r="O59" i="7"/>
  <c r="P59" i="7"/>
  <c r="K59" i="7"/>
  <c r="I75" i="3" l="1"/>
  <c r="J75" i="3"/>
  <c r="K75" i="3"/>
  <c r="H75" i="3"/>
  <c r="I74" i="3"/>
  <c r="J74" i="3"/>
  <c r="K74" i="3"/>
  <c r="H74" i="3"/>
  <c r="I51" i="5" l="1"/>
  <c r="I52" i="5" s="1"/>
  <c r="J51" i="5"/>
  <c r="J52" i="5" s="1"/>
  <c r="K51" i="5"/>
  <c r="K52" i="5" s="1"/>
  <c r="H51" i="5"/>
  <c r="H52" i="5" s="1"/>
  <c r="I118" i="2"/>
  <c r="J118" i="2"/>
  <c r="K118" i="2"/>
  <c r="H118" i="2"/>
  <c r="I117" i="2"/>
  <c r="D9" i="10" s="1"/>
  <c r="J117" i="2"/>
  <c r="E9" i="10" s="1"/>
  <c r="K117" i="2"/>
  <c r="F9" i="10" s="1"/>
  <c r="H117" i="2"/>
  <c r="C9" i="10" s="1"/>
  <c r="I61" i="4"/>
  <c r="J61" i="4"/>
  <c r="K61" i="4"/>
  <c r="L15" i="4" l="1"/>
  <c r="M15" i="4"/>
  <c r="N15" i="4"/>
  <c r="O15" i="4"/>
  <c r="P15" i="4"/>
  <c r="K15" i="4"/>
  <c r="I60" i="4"/>
  <c r="J60" i="4"/>
  <c r="K60" i="4"/>
  <c r="H60" i="4"/>
  <c r="I59" i="4"/>
  <c r="J59" i="4"/>
  <c r="K59" i="4"/>
  <c r="H59" i="4"/>
  <c r="I58" i="4"/>
  <c r="J58" i="4"/>
  <c r="K58" i="4"/>
  <c r="H58" i="4"/>
  <c r="I57" i="4"/>
  <c r="J57" i="4"/>
  <c r="K57" i="4"/>
  <c r="H57" i="4"/>
  <c r="L35" i="8"/>
  <c r="M35" i="8"/>
  <c r="N35" i="8"/>
  <c r="O35" i="8"/>
  <c r="P35" i="8"/>
  <c r="K35" i="8"/>
  <c r="I63" i="8"/>
  <c r="J63" i="8"/>
  <c r="K63" i="8"/>
  <c r="H63" i="8"/>
  <c r="I61" i="8"/>
  <c r="J61" i="8"/>
  <c r="K61" i="8"/>
  <c r="H61" i="8"/>
  <c r="I67" i="9"/>
  <c r="J67" i="9"/>
  <c r="K67" i="9"/>
  <c r="H67" i="9"/>
  <c r="I70" i="9"/>
  <c r="J70" i="9"/>
  <c r="K70" i="9"/>
  <c r="H70" i="9"/>
  <c r="I69" i="9"/>
  <c r="J69" i="9"/>
  <c r="K69" i="9"/>
  <c r="H69" i="9"/>
  <c r="I68" i="9"/>
  <c r="J68" i="9"/>
  <c r="K68" i="9"/>
  <c r="H68" i="9"/>
  <c r="I72" i="3"/>
  <c r="J72" i="3"/>
  <c r="K72" i="3"/>
  <c r="H72" i="3"/>
  <c r="I70" i="3"/>
  <c r="J70" i="3"/>
  <c r="K70" i="3"/>
  <c r="H70" i="3"/>
  <c r="I122" i="2"/>
  <c r="J122" i="2"/>
  <c r="K122" i="2"/>
  <c r="H122" i="2"/>
  <c r="I119" i="2"/>
  <c r="J119" i="2"/>
  <c r="K119" i="2"/>
  <c r="H119" i="2"/>
  <c r="I154" i="1"/>
  <c r="J154" i="1"/>
  <c r="K154" i="1"/>
  <c r="H154" i="1"/>
  <c r="I153" i="1"/>
  <c r="J153" i="1"/>
  <c r="K153" i="1"/>
  <c r="H153" i="1"/>
  <c r="I48" i="6" l="1"/>
  <c r="J48" i="6"/>
  <c r="K48" i="6"/>
  <c r="H48" i="6"/>
  <c r="I45" i="6"/>
  <c r="J45" i="6"/>
  <c r="K45" i="6"/>
  <c r="H45" i="6"/>
  <c r="I71" i="3"/>
  <c r="J71" i="3"/>
  <c r="K71" i="3"/>
  <c r="H71" i="3"/>
  <c r="I73" i="3" l="1"/>
  <c r="J73" i="3"/>
  <c r="K73" i="3"/>
  <c r="H73" i="3"/>
  <c r="H148" i="1" l="1"/>
  <c r="C10" i="10" s="1"/>
  <c r="I148" i="1"/>
  <c r="D10" i="10" s="1"/>
  <c r="J148" i="1"/>
  <c r="E10" i="10" s="1"/>
  <c r="K148" i="1"/>
  <c r="F10" i="10" s="1"/>
  <c r="I149" i="1"/>
  <c r="D12" i="10" s="1"/>
  <c r="J149" i="1"/>
  <c r="E12" i="10" s="1"/>
  <c r="K149" i="1"/>
  <c r="F12" i="10" s="1"/>
  <c r="H149" i="1"/>
  <c r="C12" i="10" s="1"/>
  <c r="F8" i="10" l="1"/>
  <c r="F23" i="10"/>
  <c r="F26" i="10" s="1"/>
  <c r="E23" i="10"/>
  <c r="E26" i="10" s="1"/>
  <c r="E8" i="10"/>
  <c r="D23" i="10"/>
  <c r="D26" i="10" s="1"/>
  <c r="D8" i="10"/>
  <c r="C8" i="10"/>
  <c r="C23" i="10"/>
  <c r="C26" i="10" s="1"/>
  <c r="K13" i="9"/>
  <c r="L13" i="9"/>
  <c r="M13" i="9"/>
  <c r="N13" i="9"/>
  <c r="N49" i="9" s="1"/>
  <c r="N64" i="9" s="1"/>
  <c r="N65" i="9" s="1"/>
  <c r="O13" i="9"/>
  <c r="O49" i="9" s="1"/>
  <c r="P13" i="9"/>
  <c r="K15" i="9"/>
  <c r="L15" i="9"/>
  <c r="M15" i="9"/>
  <c r="N15" i="9"/>
  <c r="O15" i="9"/>
  <c r="P15" i="9"/>
  <c r="K26" i="9"/>
  <c r="L26" i="9"/>
  <c r="M26" i="9"/>
  <c r="N26" i="9"/>
  <c r="O26" i="9"/>
  <c r="P26" i="9"/>
  <c r="K29" i="9"/>
  <c r="L29" i="9"/>
  <c r="M29" i="9"/>
  <c r="N29" i="9"/>
  <c r="O29" i="9"/>
  <c r="P29" i="9"/>
  <c r="K33" i="9"/>
  <c r="L33" i="9"/>
  <c r="M33" i="9"/>
  <c r="N33" i="9"/>
  <c r="O33" i="9"/>
  <c r="P33" i="9"/>
  <c r="K37" i="9"/>
  <c r="L37" i="9"/>
  <c r="L43" i="9" s="1"/>
  <c r="L49" i="9" s="1"/>
  <c r="L64" i="9" s="1"/>
  <c r="L65" i="9" s="1"/>
  <c r="M37" i="9"/>
  <c r="M43" i="9" s="1"/>
  <c r="M49" i="9" s="1"/>
  <c r="M64" i="9" s="1"/>
  <c r="M65" i="9" s="1"/>
  <c r="N37" i="9"/>
  <c r="O37" i="9"/>
  <c r="P37" i="9"/>
  <c r="P43" i="9" s="1"/>
  <c r="P49" i="9" s="1"/>
  <c r="P64" i="9" s="1"/>
  <c r="P65" i="9" s="1"/>
  <c r="K39" i="9"/>
  <c r="L39" i="9"/>
  <c r="M39" i="9"/>
  <c r="N39" i="9"/>
  <c r="O39" i="9"/>
  <c r="P39" i="9"/>
  <c r="K42" i="9"/>
  <c r="L42" i="9"/>
  <c r="M42" i="9"/>
  <c r="N42" i="9"/>
  <c r="O42" i="9"/>
  <c r="P42" i="9"/>
  <c r="K43" i="9"/>
  <c r="N43" i="9"/>
  <c r="O43" i="9"/>
  <c r="K45" i="9"/>
  <c r="L45" i="9"/>
  <c r="M45" i="9"/>
  <c r="N45" i="9"/>
  <c r="O45" i="9"/>
  <c r="P45" i="9"/>
  <c r="K48" i="9"/>
  <c r="L48" i="9"/>
  <c r="M48" i="9"/>
  <c r="N48" i="9"/>
  <c r="O48" i="9"/>
  <c r="P48" i="9"/>
  <c r="K53" i="9"/>
  <c r="K63" i="9" s="1"/>
  <c r="L53" i="9"/>
  <c r="M53" i="9"/>
  <c r="N53" i="9"/>
  <c r="N63" i="9" s="1"/>
  <c r="O53" i="9"/>
  <c r="O63" i="9" s="1"/>
  <c r="P53" i="9"/>
  <c r="K56" i="9"/>
  <c r="L56" i="9"/>
  <c r="M56" i="9"/>
  <c r="N56" i="9"/>
  <c r="O56" i="9"/>
  <c r="P56" i="9"/>
  <c r="K58" i="9"/>
  <c r="L58" i="9"/>
  <c r="M58" i="9"/>
  <c r="N58" i="9"/>
  <c r="O58" i="9"/>
  <c r="P58" i="9"/>
  <c r="K60" i="9"/>
  <c r="L60" i="9"/>
  <c r="M60" i="9"/>
  <c r="N60" i="9"/>
  <c r="O60" i="9"/>
  <c r="P60" i="9"/>
  <c r="K62" i="9"/>
  <c r="L62" i="9"/>
  <c r="M62" i="9"/>
  <c r="N62" i="9"/>
  <c r="O62" i="9"/>
  <c r="P62" i="9"/>
  <c r="L63" i="9"/>
  <c r="M63" i="9"/>
  <c r="P63" i="9"/>
  <c r="H71" i="9"/>
  <c r="H74" i="9" s="1"/>
  <c r="I71" i="9"/>
  <c r="J71" i="9"/>
  <c r="J74" i="9" s="1"/>
  <c r="K71" i="9"/>
  <c r="K74" i="9" s="1"/>
  <c r="I74" i="9"/>
  <c r="K49" i="9" l="1"/>
  <c r="O64" i="9"/>
  <c r="O65" i="9" s="1"/>
  <c r="K64" i="9"/>
  <c r="K65" i="9" s="1"/>
  <c r="K13" i="8"/>
  <c r="L13" i="8"/>
  <c r="M13" i="8"/>
  <c r="N13" i="8"/>
  <c r="N23" i="8" s="1"/>
  <c r="O13" i="8"/>
  <c r="P13" i="8"/>
  <c r="K15" i="8"/>
  <c r="L15" i="8"/>
  <c r="M15" i="8"/>
  <c r="N15" i="8"/>
  <c r="O15" i="8"/>
  <c r="P15" i="8"/>
  <c r="K17" i="8"/>
  <c r="L17" i="8"/>
  <c r="M17" i="8"/>
  <c r="N17" i="8"/>
  <c r="O17" i="8"/>
  <c r="P17" i="8"/>
  <c r="K20" i="8"/>
  <c r="L20" i="8"/>
  <c r="M20" i="8"/>
  <c r="N20" i="8"/>
  <c r="O20" i="8"/>
  <c r="P20" i="8"/>
  <c r="K22" i="8"/>
  <c r="L22" i="8"/>
  <c r="M22" i="8"/>
  <c r="N22" i="8"/>
  <c r="O22" i="8"/>
  <c r="P22" i="8"/>
  <c r="K27" i="8"/>
  <c r="L27" i="8"/>
  <c r="M27" i="8"/>
  <c r="N27" i="8"/>
  <c r="O27" i="8"/>
  <c r="O30" i="8" s="1"/>
  <c r="P27" i="8"/>
  <c r="K29" i="8"/>
  <c r="L29" i="8"/>
  <c r="M29" i="8"/>
  <c r="M30" i="8" s="1"/>
  <c r="N29" i="8"/>
  <c r="O29" i="8"/>
  <c r="P29" i="8"/>
  <c r="K30" i="8"/>
  <c r="P30" i="8"/>
  <c r="O56" i="8"/>
  <c r="O57" i="8" s="1"/>
  <c r="K38" i="8"/>
  <c r="L38" i="8"/>
  <c r="M38" i="8"/>
  <c r="N38" i="8"/>
  <c r="O38" i="8"/>
  <c r="P38" i="8"/>
  <c r="K41" i="8"/>
  <c r="L41" i="8"/>
  <c r="M41" i="8"/>
  <c r="N41" i="8"/>
  <c r="O41" i="8"/>
  <c r="P41" i="8"/>
  <c r="K44" i="8"/>
  <c r="K56" i="8" s="1"/>
  <c r="K57" i="8" s="1"/>
  <c r="L44" i="8"/>
  <c r="M44" i="8"/>
  <c r="N44" i="8"/>
  <c r="O44" i="8"/>
  <c r="P44" i="8"/>
  <c r="K46" i="8"/>
  <c r="L46" i="8"/>
  <c r="M46" i="8"/>
  <c r="N46" i="8"/>
  <c r="O46" i="8"/>
  <c r="P46" i="8"/>
  <c r="K48" i="8"/>
  <c r="L48" i="8"/>
  <c r="M48" i="8"/>
  <c r="N48" i="8"/>
  <c r="O48" i="8"/>
  <c r="P48" i="8"/>
  <c r="K52" i="8"/>
  <c r="L52" i="8"/>
  <c r="M52" i="8"/>
  <c r="N52" i="8"/>
  <c r="O52" i="8"/>
  <c r="P52" i="8"/>
  <c r="K55" i="8"/>
  <c r="L55" i="8"/>
  <c r="M55" i="8"/>
  <c r="N55" i="8"/>
  <c r="O55" i="8"/>
  <c r="P55" i="8"/>
  <c r="P56" i="8"/>
  <c r="P57" i="8" s="1"/>
  <c r="H62" i="8"/>
  <c r="H64" i="8" s="1"/>
  <c r="I62" i="8"/>
  <c r="I64" i="8" s="1"/>
  <c r="K62" i="8"/>
  <c r="J64" i="8"/>
  <c r="L56" i="8" l="1"/>
  <c r="L57" i="8" s="1"/>
  <c r="M23" i="8"/>
  <c r="M31" i="8" s="1"/>
  <c r="M58" i="8" s="1"/>
  <c r="L30" i="8"/>
  <c r="O23" i="8"/>
  <c r="O31" i="8" s="1"/>
  <c r="O58" i="8" s="1"/>
  <c r="M56" i="8"/>
  <c r="M57" i="8" s="1"/>
  <c r="K23" i="8"/>
  <c r="K31" i="8" s="1"/>
  <c r="K58" i="8" s="1"/>
  <c r="N56" i="8"/>
  <c r="N57" i="8" s="1"/>
  <c r="N30" i="8"/>
  <c r="N31" i="8" s="1"/>
  <c r="P23" i="8"/>
  <c r="P31" i="8" s="1"/>
  <c r="P58" i="8" s="1"/>
  <c r="L23" i="8"/>
  <c r="L31" i="8" s="1"/>
  <c r="K13" i="7"/>
  <c r="K14" i="7" s="1"/>
  <c r="K15" i="7" s="1"/>
  <c r="L13" i="7"/>
  <c r="L14" i="7" s="1"/>
  <c r="L15" i="7" s="1"/>
  <c r="M13" i="7"/>
  <c r="N13" i="7"/>
  <c r="N14" i="7" s="1"/>
  <c r="N15" i="7" s="1"/>
  <c r="O13" i="7"/>
  <c r="O14" i="7" s="1"/>
  <c r="O15" i="7" s="1"/>
  <c r="P13" i="7"/>
  <c r="P14" i="7" s="1"/>
  <c r="P15" i="7" s="1"/>
  <c r="M14" i="7"/>
  <c r="M15" i="7" s="1"/>
  <c r="K24" i="7"/>
  <c r="L24" i="7"/>
  <c r="L25" i="7" s="1"/>
  <c r="M24" i="7"/>
  <c r="M25" i="7" s="1"/>
  <c r="N24" i="7"/>
  <c r="O24" i="7"/>
  <c r="O25" i="7" s="1"/>
  <c r="P24" i="7"/>
  <c r="P25" i="7" s="1"/>
  <c r="K25" i="7"/>
  <c r="N25" i="7"/>
  <c r="K30" i="7"/>
  <c r="L30" i="7"/>
  <c r="M30" i="7"/>
  <c r="N30" i="7"/>
  <c r="O30" i="7"/>
  <c r="P30" i="7"/>
  <c r="K34" i="7"/>
  <c r="L34" i="7"/>
  <c r="M34" i="7"/>
  <c r="N34" i="7"/>
  <c r="N39" i="7" s="1"/>
  <c r="O34" i="7"/>
  <c r="O39" i="7" s="1"/>
  <c r="P34" i="7"/>
  <c r="K38" i="7"/>
  <c r="L38" i="7"/>
  <c r="M38" i="7"/>
  <c r="N38" i="7"/>
  <c r="O38" i="7"/>
  <c r="P38" i="7"/>
  <c r="K39" i="7"/>
  <c r="K46" i="7"/>
  <c r="L46" i="7"/>
  <c r="M46" i="7"/>
  <c r="N46" i="7"/>
  <c r="O46" i="7"/>
  <c r="P46" i="7"/>
  <c r="K50" i="7"/>
  <c r="L50" i="7"/>
  <c r="M50" i="7"/>
  <c r="N50" i="7"/>
  <c r="O50" i="7"/>
  <c r="P50" i="7"/>
  <c r="K58" i="7"/>
  <c r="L58" i="7"/>
  <c r="M58" i="7"/>
  <c r="N58" i="7"/>
  <c r="N59" i="7" s="1"/>
  <c r="O58" i="7"/>
  <c r="P58" i="7"/>
  <c r="K62" i="7"/>
  <c r="K63" i="7" s="1"/>
  <c r="L62" i="7"/>
  <c r="L63" i="7" s="1"/>
  <c r="M62" i="7"/>
  <c r="N62" i="7"/>
  <c r="N63" i="7" s="1"/>
  <c r="O62" i="7"/>
  <c r="O63" i="7" s="1"/>
  <c r="P62" i="7"/>
  <c r="M63" i="7"/>
  <c r="P63" i="7"/>
  <c r="K65" i="7"/>
  <c r="L65" i="7"/>
  <c r="M65" i="7"/>
  <c r="N65" i="7"/>
  <c r="O65" i="7"/>
  <c r="P65" i="7"/>
  <c r="K67" i="7"/>
  <c r="L67" i="7"/>
  <c r="M67" i="7"/>
  <c r="N67" i="7"/>
  <c r="O67" i="7"/>
  <c r="P67" i="7"/>
  <c r="K69" i="7"/>
  <c r="L69" i="7"/>
  <c r="M69" i="7"/>
  <c r="N69" i="7"/>
  <c r="O69" i="7"/>
  <c r="P69" i="7"/>
  <c r="P70" i="7"/>
  <c r="M95" i="7"/>
  <c r="P95" i="7"/>
  <c r="K97" i="7"/>
  <c r="L97" i="7"/>
  <c r="M97" i="7"/>
  <c r="N97" i="7"/>
  <c r="O97" i="7"/>
  <c r="P97" i="7"/>
  <c r="K105" i="7"/>
  <c r="K106" i="7" s="1"/>
  <c r="L105" i="7"/>
  <c r="L106" i="7" s="1"/>
  <c r="M105" i="7"/>
  <c r="M106" i="7" s="1"/>
  <c r="N105" i="7"/>
  <c r="O105" i="7"/>
  <c r="O106" i="7" s="1"/>
  <c r="P105" i="7"/>
  <c r="P106" i="7" s="1"/>
  <c r="N106" i="7"/>
  <c r="K120" i="7"/>
  <c r="L120" i="7"/>
  <c r="M120" i="7"/>
  <c r="M121" i="7" s="1"/>
  <c r="N120" i="7"/>
  <c r="N121" i="7" s="1"/>
  <c r="O120" i="7"/>
  <c r="P120" i="7"/>
  <c r="L121" i="7"/>
  <c r="P121" i="7"/>
  <c r="K123" i="7"/>
  <c r="L123" i="7"/>
  <c r="M123" i="7"/>
  <c r="N123" i="7"/>
  <c r="O123" i="7"/>
  <c r="P123" i="7"/>
  <c r="M139" i="7"/>
  <c r="K138" i="7"/>
  <c r="L138" i="7"/>
  <c r="M138" i="7"/>
  <c r="N138" i="7"/>
  <c r="N139" i="7" s="1"/>
  <c r="O138" i="7"/>
  <c r="O139" i="7" s="1"/>
  <c r="P138" i="7"/>
  <c r="L139" i="7"/>
  <c r="P139" i="7"/>
  <c r="K143" i="7"/>
  <c r="L143" i="7"/>
  <c r="M143" i="7"/>
  <c r="N143" i="7"/>
  <c r="N154" i="7" s="1"/>
  <c r="O143" i="7"/>
  <c r="P143" i="7"/>
  <c r="K145" i="7"/>
  <c r="L145" i="7"/>
  <c r="M145" i="7"/>
  <c r="N145" i="7"/>
  <c r="O145" i="7"/>
  <c r="P145" i="7"/>
  <c r="K147" i="7"/>
  <c r="L147" i="7"/>
  <c r="M147" i="7"/>
  <c r="N147" i="7"/>
  <c r="O147" i="7"/>
  <c r="P147" i="7"/>
  <c r="K151" i="7"/>
  <c r="K154" i="7" s="1"/>
  <c r="L151" i="7"/>
  <c r="M151" i="7"/>
  <c r="N151" i="7"/>
  <c r="O151" i="7"/>
  <c r="O154" i="7" s="1"/>
  <c r="P151" i="7"/>
  <c r="K153" i="7"/>
  <c r="L153" i="7"/>
  <c r="M153" i="7"/>
  <c r="N153" i="7"/>
  <c r="O153" i="7"/>
  <c r="P153" i="7"/>
  <c r="K179" i="7"/>
  <c r="L179" i="7"/>
  <c r="M179" i="7"/>
  <c r="N179" i="7"/>
  <c r="O179" i="7"/>
  <c r="P179" i="7"/>
  <c r="H190" i="7"/>
  <c r="H193" i="7" s="1"/>
  <c r="I190" i="7"/>
  <c r="I193" i="7" s="1"/>
  <c r="J190" i="7"/>
  <c r="J193" i="7" s="1"/>
  <c r="K190" i="7"/>
  <c r="K193" i="7" s="1"/>
  <c r="M70" i="7" l="1"/>
  <c r="L70" i="7"/>
  <c r="O121" i="7"/>
  <c r="L95" i="7"/>
  <c r="L140" i="7" s="1"/>
  <c r="O180" i="7"/>
  <c r="O181" i="7" s="1"/>
  <c r="P51" i="7"/>
  <c r="P52" i="7" s="1"/>
  <c r="N180" i="7"/>
  <c r="N181" i="7" s="1"/>
  <c r="O51" i="7"/>
  <c r="O52" i="7" s="1"/>
  <c r="K51" i="7"/>
  <c r="K52" i="7" s="1"/>
  <c r="M51" i="7"/>
  <c r="M52" i="7" s="1"/>
  <c r="L51" i="7"/>
  <c r="L52" i="7" s="1"/>
  <c r="N51" i="7"/>
  <c r="N52" i="7" s="1"/>
  <c r="O95" i="7"/>
  <c r="M39" i="7"/>
  <c r="M40" i="7" s="1"/>
  <c r="M180" i="7"/>
  <c r="M181" i="7" s="1"/>
  <c r="M154" i="7"/>
  <c r="K70" i="7"/>
  <c r="P180" i="7"/>
  <c r="P181" i="7" s="1"/>
  <c r="P154" i="7"/>
  <c r="L154" i="7"/>
  <c r="N70" i="7"/>
  <c r="P39" i="7"/>
  <c r="P40" i="7" s="1"/>
  <c r="L39" i="7"/>
  <c r="L40" i="7" s="1"/>
  <c r="O40" i="7"/>
  <c r="N40" i="7"/>
  <c r="L180" i="7"/>
  <c r="L181" i="7" s="1"/>
  <c r="K180" i="7"/>
  <c r="K181" i="7" s="1"/>
  <c r="K139" i="7"/>
  <c r="K121" i="7"/>
  <c r="K40" i="7"/>
  <c r="N95" i="7"/>
  <c r="N140" i="7" s="1"/>
  <c r="K95" i="7"/>
  <c r="L58" i="8"/>
  <c r="N58" i="8"/>
  <c r="O70" i="7"/>
  <c r="M140" i="7"/>
  <c r="P140" i="7"/>
  <c r="K14" i="6"/>
  <c r="L14" i="6"/>
  <c r="M14" i="6"/>
  <c r="N14" i="6"/>
  <c r="O14" i="6"/>
  <c r="P14" i="6"/>
  <c r="K16" i="6"/>
  <c r="L16" i="6"/>
  <c r="M16" i="6"/>
  <c r="N16" i="6"/>
  <c r="O16" i="6"/>
  <c r="O34" i="6" s="1"/>
  <c r="P16" i="6"/>
  <c r="P34" i="6" s="1"/>
  <c r="K18" i="6"/>
  <c r="L18" i="6"/>
  <c r="M18" i="6"/>
  <c r="N18" i="6"/>
  <c r="O18" i="6"/>
  <c r="P18" i="6"/>
  <c r="K20" i="6"/>
  <c r="L20" i="6"/>
  <c r="M20" i="6"/>
  <c r="N20" i="6"/>
  <c r="O20" i="6"/>
  <c r="P20" i="6"/>
  <c r="K22" i="6"/>
  <c r="L22" i="6"/>
  <c r="M22" i="6"/>
  <c r="N22" i="6"/>
  <c r="O22" i="6"/>
  <c r="P22" i="6"/>
  <c r="K25" i="6"/>
  <c r="L25" i="6"/>
  <c r="M25" i="6"/>
  <c r="N25" i="6"/>
  <c r="O25" i="6"/>
  <c r="P25" i="6"/>
  <c r="K27" i="6"/>
  <c r="L27" i="6"/>
  <c r="M27" i="6"/>
  <c r="N27" i="6"/>
  <c r="O27" i="6"/>
  <c r="P27" i="6"/>
  <c r="K29" i="6"/>
  <c r="L29" i="6"/>
  <c r="M29" i="6"/>
  <c r="N29" i="6"/>
  <c r="O29" i="6"/>
  <c r="P29" i="6"/>
  <c r="K31" i="6"/>
  <c r="L31" i="6"/>
  <c r="M31" i="6"/>
  <c r="N31" i="6"/>
  <c r="O31" i="6"/>
  <c r="P31" i="6"/>
  <c r="K33" i="6"/>
  <c r="L33" i="6"/>
  <c r="M33" i="6"/>
  <c r="N33" i="6"/>
  <c r="O33" i="6"/>
  <c r="P33" i="6"/>
  <c r="M34" i="6"/>
  <c r="M41" i="6" s="1"/>
  <c r="M42" i="6" s="1"/>
  <c r="N34" i="6"/>
  <c r="N41" i="6" s="1"/>
  <c r="N42" i="6" s="1"/>
  <c r="K39" i="6"/>
  <c r="K40" i="6" s="1"/>
  <c r="L39" i="6"/>
  <c r="L40" i="6" s="1"/>
  <c r="M39" i="6"/>
  <c r="N39" i="6"/>
  <c r="O39" i="6"/>
  <c r="O40" i="6" s="1"/>
  <c r="P39" i="6"/>
  <c r="P40" i="6" s="1"/>
  <c r="M40" i="6"/>
  <c r="N40" i="6"/>
  <c r="H49" i="6"/>
  <c r="H50" i="6" s="1"/>
  <c r="I49" i="6"/>
  <c r="I50" i="6" s="1"/>
  <c r="K49" i="6"/>
  <c r="K50" i="6"/>
  <c r="O140" i="7" l="1"/>
  <c r="M182" i="7"/>
  <c r="M183" i="7" s="1"/>
  <c r="O182" i="7"/>
  <c r="O183" i="7" s="1"/>
  <c r="N182" i="7"/>
  <c r="N183" i="7" s="1"/>
  <c r="K140" i="7"/>
  <c r="K182" i="7" s="1"/>
  <c r="K183" i="7" s="1"/>
  <c r="K34" i="6"/>
  <c r="K41" i="6" s="1"/>
  <c r="K42" i="6" s="1"/>
  <c r="L34" i="6"/>
  <c r="L41" i="6" s="1"/>
  <c r="L42" i="6" s="1"/>
  <c r="L182" i="7"/>
  <c r="L183" i="7" s="1"/>
  <c r="P182" i="7"/>
  <c r="P183" i="7" s="1"/>
  <c r="P41" i="6"/>
  <c r="P42" i="6" s="1"/>
  <c r="O41" i="6"/>
  <c r="O42" i="6" s="1"/>
  <c r="K53" i="5"/>
  <c r="I53" i="5"/>
  <c r="H53" i="5"/>
  <c r="P45" i="5"/>
  <c r="O45" i="5"/>
  <c r="N45" i="5"/>
  <c r="M45" i="5"/>
  <c r="L45" i="5"/>
  <c r="K45" i="5"/>
  <c r="P43" i="5"/>
  <c r="O43" i="5"/>
  <c r="N43" i="5"/>
  <c r="M43" i="5"/>
  <c r="M46" i="5" s="1"/>
  <c r="L43" i="5"/>
  <c r="K43" i="5"/>
  <c r="P41" i="5"/>
  <c r="O41" i="5"/>
  <c r="O46" i="5" s="1"/>
  <c r="N41" i="5"/>
  <c r="M41" i="5"/>
  <c r="L41" i="5"/>
  <c r="K41" i="5"/>
  <c r="K46" i="5" s="1"/>
  <c r="P36" i="5"/>
  <c r="O36" i="5"/>
  <c r="N36" i="5"/>
  <c r="M36" i="5"/>
  <c r="L36" i="5"/>
  <c r="K36" i="5"/>
  <c r="P34" i="5"/>
  <c r="O34" i="5"/>
  <c r="N34" i="5"/>
  <c r="M34" i="5"/>
  <c r="L34" i="5"/>
  <c r="K34" i="5"/>
  <c r="P32" i="5"/>
  <c r="O32" i="5"/>
  <c r="N32" i="5"/>
  <c r="M32" i="5"/>
  <c r="L32" i="5"/>
  <c r="K32" i="5"/>
  <c r="P30" i="5"/>
  <c r="O30" i="5"/>
  <c r="N30" i="5"/>
  <c r="M30" i="5"/>
  <c r="L30" i="5"/>
  <c r="K30" i="5"/>
  <c r="P28" i="5"/>
  <c r="P37" i="5" s="1"/>
  <c r="O28" i="5"/>
  <c r="N28" i="5"/>
  <c r="M28" i="5"/>
  <c r="L28" i="5"/>
  <c r="K28" i="5"/>
  <c r="P23" i="5"/>
  <c r="O23" i="5"/>
  <c r="N23" i="5"/>
  <c r="M23" i="5"/>
  <c r="L23" i="5"/>
  <c r="K23" i="5"/>
  <c r="P21" i="5"/>
  <c r="P24" i="5" s="1"/>
  <c r="O21" i="5"/>
  <c r="N21" i="5"/>
  <c r="M21" i="5"/>
  <c r="M24" i="5" s="1"/>
  <c r="L21" i="5"/>
  <c r="K21" i="5"/>
  <c r="P16" i="5"/>
  <c r="O16" i="5"/>
  <c r="N16" i="5"/>
  <c r="M16" i="5"/>
  <c r="L16" i="5"/>
  <c r="K16" i="5"/>
  <c r="P14" i="5"/>
  <c r="P17" i="5" s="1"/>
  <c r="O14" i="5"/>
  <c r="N14" i="5"/>
  <c r="M14" i="5"/>
  <c r="M17" i="5" s="1"/>
  <c r="L14" i="5"/>
  <c r="L17" i="5" s="1"/>
  <c r="K14" i="5"/>
  <c r="L24" i="5" l="1"/>
  <c r="N37" i="5"/>
  <c r="N17" i="5"/>
  <c r="N24" i="5"/>
  <c r="L46" i="5"/>
  <c r="P46" i="5"/>
  <c r="P47" i="5" s="1"/>
  <c r="P48" i="5" s="1"/>
  <c r="N46" i="5"/>
  <c r="O17" i="5"/>
  <c r="O24" i="5"/>
  <c r="O37" i="5"/>
  <c r="M37" i="5"/>
  <c r="M47" i="5" s="1"/>
  <c r="M48" i="5" s="1"/>
  <c r="L37" i="5"/>
  <c r="K37" i="5"/>
  <c r="K24" i="5"/>
  <c r="K17" i="5"/>
  <c r="L47" i="5" l="1"/>
  <c r="L48" i="5" s="1"/>
  <c r="K47" i="5"/>
  <c r="K48" i="5" s="1"/>
  <c r="O47" i="5"/>
  <c r="O48" i="5" s="1"/>
  <c r="N47" i="5"/>
  <c r="N48" i="5" s="1"/>
  <c r="K17" i="4"/>
  <c r="L17" i="4"/>
  <c r="M17" i="4"/>
  <c r="N17" i="4"/>
  <c r="O17" i="4"/>
  <c r="P17" i="4"/>
  <c r="K20" i="4"/>
  <c r="L20" i="4"/>
  <c r="M20" i="4"/>
  <c r="N20" i="4"/>
  <c r="O20" i="4"/>
  <c r="O52" i="4" s="1"/>
  <c r="O53" i="4" s="1"/>
  <c r="O54" i="4" s="1"/>
  <c r="P20" i="4"/>
  <c r="P52" i="4" s="1"/>
  <c r="P53" i="4" s="1"/>
  <c r="P54" i="4" s="1"/>
  <c r="K22" i="4"/>
  <c r="L22" i="4"/>
  <c r="M22" i="4"/>
  <c r="N22" i="4"/>
  <c r="O22" i="4"/>
  <c r="P22" i="4"/>
  <c r="K25" i="4"/>
  <c r="L25" i="4"/>
  <c r="M25" i="4"/>
  <c r="N25" i="4"/>
  <c r="O25" i="4"/>
  <c r="P25" i="4"/>
  <c r="K28" i="4"/>
  <c r="L28" i="4"/>
  <c r="M28" i="4"/>
  <c r="N28" i="4"/>
  <c r="O28" i="4"/>
  <c r="P28" i="4"/>
  <c r="K31" i="4"/>
  <c r="L31" i="4"/>
  <c r="M31" i="4"/>
  <c r="N31" i="4"/>
  <c r="O31" i="4"/>
  <c r="P31" i="4"/>
  <c r="K34" i="4"/>
  <c r="L34" i="4"/>
  <c r="M34" i="4"/>
  <c r="N34" i="4"/>
  <c r="O34" i="4"/>
  <c r="P34" i="4"/>
  <c r="K36" i="4"/>
  <c r="L36" i="4"/>
  <c r="M36" i="4"/>
  <c r="N36" i="4"/>
  <c r="O36" i="4"/>
  <c r="P36" i="4"/>
  <c r="K38" i="4"/>
  <c r="L38" i="4"/>
  <c r="M38" i="4"/>
  <c r="N38" i="4"/>
  <c r="O38" i="4"/>
  <c r="P38" i="4"/>
  <c r="K40" i="4"/>
  <c r="L40" i="4"/>
  <c r="M40" i="4"/>
  <c r="N40" i="4"/>
  <c r="O40" i="4"/>
  <c r="P40" i="4"/>
  <c r="K43" i="4"/>
  <c r="L43" i="4"/>
  <c r="M43" i="4"/>
  <c r="N43" i="4"/>
  <c r="O43" i="4"/>
  <c r="P43" i="4"/>
  <c r="K45" i="4"/>
  <c r="L45" i="4"/>
  <c r="M45" i="4"/>
  <c r="N45" i="4"/>
  <c r="O45" i="4"/>
  <c r="P45" i="4"/>
  <c r="K47" i="4"/>
  <c r="L47" i="4"/>
  <c r="M47" i="4"/>
  <c r="N47" i="4"/>
  <c r="O47" i="4"/>
  <c r="P47" i="4"/>
  <c r="K49" i="4"/>
  <c r="L49" i="4"/>
  <c r="M49" i="4"/>
  <c r="N49" i="4"/>
  <c r="O49" i="4"/>
  <c r="P49" i="4"/>
  <c r="K51" i="4"/>
  <c r="L51" i="4"/>
  <c r="M51" i="4"/>
  <c r="N51" i="4"/>
  <c r="O51" i="4"/>
  <c r="P51" i="4"/>
  <c r="I62" i="4"/>
  <c r="J62" i="4"/>
  <c r="K62" i="4"/>
  <c r="L52" i="4" l="1"/>
  <c r="L53" i="4" s="1"/>
  <c r="L54" i="4" s="1"/>
  <c r="K52" i="4"/>
  <c r="K53" i="4" s="1"/>
  <c r="K54" i="4" s="1"/>
  <c r="M52" i="4"/>
  <c r="M53" i="4" s="1"/>
  <c r="M54" i="4" s="1"/>
  <c r="N52" i="4"/>
  <c r="N53" i="4" s="1"/>
  <c r="N54" i="4" s="1"/>
  <c r="K16" i="3"/>
  <c r="K23" i="3" s="1"/>
  <c r="L16" i="3"/>
  <c r="M16" i="3"/>
  <c r="N16" i="3"/>
  <c r="N23" i="3" s="1"/>
  <c r="O16" i="3"/>
  <c r="O23" i="3" s="1"/>
  <c r="O65" i="3" s="1"/>
  <c r="O66" i="3" s="1"/>
  <c r="P16" i="3"/>
  <c r="K19" i="3"/>
  <c r="L19" i="3"/>
  <c r="M19" i="3"/>
  <c r="N19" i="3"/>
  <c r="O19" i="3"/>
  <c r="P19" i="3"/>
  <c r="K22" i="3"/>
  <c r="L22" i="3"/>
  <c r="M22" i="3"/>
  <c r="N22" i="3"/>
  <c r="O22" i="3"/>
  <c r="P22" i="3"/>
  <c r="L23" i="3"/>
  <c r="M23" i="3"/>
  <c r="P23" i="3"/>
  <c r="K28" i="3"/>
  <c r="L28" i="3"/>
  <c r="M28" i="3"/>
  <c r="N28" i="3"/>
  <c r="O28" i="3"/>
  <c r="O64" i="3" s="1"/>
  <c r="P28" i="3"/>
  <c r="K32" i="3"/>
  <c r="L32" i="3"/>
  <c r="M32" i="3"/>
  <c r="N32" i="3"/>
  <c r="O32" i="3"/>
  <c r="P32" i="3"/>
  <c r="K36" i="3"/>
  <c r="L36" i="3"/>
  <c r="L64" i="3" s="1"/>
  <c r="L65" i="3" s="1"/>
  <c r="L66" i="3" s="1"/>
  <c r="M36" i="3"/>
  <c r="N36" i="3"/>
  <c r="O36" i="3"/>
  <c r="P36" i="3"/>
  <c r="K41" i="3"/>
  <c r="L41" i="3"/>
  <c r="M41" i="3"/>
  <c r="N41" i="3"/>
  <c r="O41" i="3"/>
  <c r="P41" i="3"/>
  <c r="K43" i="3"/>
  <c r="L43" i="3"/>
  <c r="M43" i="3"/>
  <c r="N43" i="3"/>
  <c r="O43" i="3"/>
  <c r="P43" i="3"/>
  <c r="K48" i="3"/>
  <c r="L48" i="3"/>
  <c r="M48" i="3"/>
  <c r="N48" i="3"/>
  <c r="O48" i="3"/>
  <c r="P48" i="3"/>
  <c r="K51" i="3"/>
  <c r="L51" i="3"/>
  <c r="M51" i="3"/>
  <c r="N51" i="3"/>
  <c r="O51" i="3"/>
  <c r="P51" i="3"/>
  <c r="K55" i="3"/>
  <c r="L55" i="3"/>
  <c r="M55" i="3"/>
  <c r="N55" i="3"/>
  <c r="O55" i="3"/>
  <c r="P55" i="3"/>
  <c r="K57" i="3"/>
  <c r="L57" i="3"/>
  <c r="M57" i="3"/>
  <c r="N57" i="3"/>
  <c r="O57" i="3"/>
  <c r="P57" i="3"/>
  <c r="K60" i="3"/>
  <c r="L60" i="3"/>
  <c r="M60" i="3"/>
  <c r="N60" i="3"/>
  <c r="O60" i="3"/>
  <c r="P60" i="3"/>
  <c r="K63" i="3"/>
  <c r="L63" i="3"/>
  <c r="M63" i="3"/>
  <c r="N63" i="3"/>
  <c r="O63" i="3"/>
  <c r="P63" i="3"/>
  <c r="P64" i="3"/>
  <c r="P65" i="3" s="1"/>
  <c r="P66" i="3" s="1"/>
  <c r="M64" i="3" l="1"/>
  <c r="M65" i="3" s="1"/>
  <c r="M66" i="3" s="1"/>
  <c r="N64" i="3"/>
  <c r="N65" i="3" s="1"/>
  <c r="N66" i="3" s="1"/>
  <c r="K64" i="3"/>
  <c r="K65" i="3" s="1"/>
  <c r="K66" i="3" s="1"/>
  <c r="K121" i="2"/>
  <c r="J121" i="2"/>
  <c r="I121" i="2"/>
  <c r="H121" i="2"/>
  <c r="P111" i="2"/>
  <c r="O111" i="2"/>
  <c r="N111" i="2"/>
  <c r="M111" i="2"/>
  <c r="L111" i="2"/>
  <c r="K111" i="2"/>
  <c r="P108" i="2"/>
  <c r="O108" i="2"/>
  <c r="N108" i="2"/>
  <c r="M108" i="2"/>
  <c r="L108" i="2"/>
  <c r="K108" i="2"/>
  <c r="P104" i="2"/>
  <c r="O104" i="2"/>
  <c r="N104" i="2"/>
  <c r="M104" i="2"/>
  <c r="L104" i="2"/>
  <c r="K104" i="2"/>
  <c r="P100" i="2"/>
  <c r="O100" i="2"/>
  <c r="N100" i="2"/>
  <c r="M100" i="2"/>
  <c r="L100" i="2"/>
  <c r="K100" i="2"/>
  <c r="P97" i="2"/>
  <c r="O97" i="2"/>
  <c r="N97" i="2"/>
  <c r="M97" i="2"/>
  <c r="L97" i="2"/>
  <c r="K97" i="2"/>
  <c r="P91" i="2"/>
  <c r="O91" i="2"/>
  <c r="N91" i="2"/>
  <c r="M91" i="2"/>
  <c r="L91" i="2"/>
  <c r="K91" i="2"/>
  <c r="P87" i="2"/>
  <c r="O87" i="2"/>
  <c r="N87" i="2"/>
  <c r="M87" i="2"/>
  <c r="L87" i="2"/>
  <c r="K87" i="2"/>
  <c r="P85" i="2"/>
  <c r="O85" i="2"/>
  <c r="N85" i="2"/>
  <c r="M85" i="2"/>
  <c r="L85" i="2"/>
  <c r="K85" i="2"/>
  <c r="P83" i="2"/>
  <c r="O83" i="2"/>
  <c r="N83" i="2"/>
  <c r="M83" i="2"/>
  <c r="L83" i="2"/>
  <c r="K83" i="2"/>
  <c r="P80" i="2"/>
  <c r="O80" i="2"/>
  <c r="N80" i="2"/>
  <c r="M80" i="2"/>
  <c r="L80" i="2"/>
  <c r="K80" i="2"/>
  <c r="P77" i="2"/>
  <c r="O77" i="2"/>
  <c r="N77" i="2"/>
  <c r="M77" i="2"/>
  <c r="L77" i="2"/>
  <c r="K77" i="2"/>
  <c r="P75" i="2"/>
  <c r="O75" i="2"/>
  <c r="N75" i="2"/>
  <c r="M75" i="2"/>
  <c r="L75" i="2"/>
  <c r="K75" i="2"/>
  <c r="P73" i="2"/>
  <c r="O73" i="2"/>
  <c r="N73" i="2"/>
  <c r="M73" i="2"/>
  <c r="L73" i="2"/>
  <c r="K73" i="2"/>
  <c r="P71" i="2"/>
  <c r="O71" i="2"/>
  <c r="N71" i="2"/>
  <c r="M71" i="2"/>
  <c r="L71" i="2"/>
  <c r="K71" i="2"/>
  <c r="P69" i="2"/>
  <c r="O69" i="2"/>
  <c r="N69" i="2"/>
  <c r="M69" i="2"/>
  <c r="L69" i="2"/>
  <c r="K69" i="2"/>
  <c r="P67" i="2"/>
  <c r="O67" i="2"/>
  <c r="N67" i="2"/>
  <c r="M67" i="2"/>
  <c r="L67" i="2"/>
  <c r="K67" i="2"/>
  <c r="P65" i="2"/>
  <c r="O65" i="2"/>
  <c r="N65" i="2"/>
  <c r="M65" i="2"/>
  <c r="L65" i="2"/>
  <c r="K65" i="2"/>
  <c r="P62" i="2"/>
  <c r="O62" i="2"/>
  <c r="N62" i="2"/>
  <c r="M62" i="2"/>
  <c r="L62" i="2"/>
  <c r="K62" i="2"/>
  <c r="P60" i="2"/>
  <c r="O60" i="2"/>
  <c r="N60" i="2"/>
  <c r="M60" i="2"/>
  <c r="L60" i="2"/>
  <c r="K60" i="2"/>
  <c r="P58" i="2"/>
  <c r="O58" i="2"/>
  <c r="N58" i="2"/>
  <c r="M58" i="2"/>
  <c r="L58" i="2"/>
  <c r="K58" i="2"/>
  <c r="P56" i="2"/>
  <c r="O56" i="2"/>
  <c r="N56" i="2"/>
  <c r="M56" i="2"/>
  <c r="L56" i="2"/>
  <c r="K56" i="2"/>
  <c r="P53" i="2"/>
  <c r="O53" i="2"/>
  <c r="N53" i="2"/>
  <c r="M53" i="2"/>
  <c r="L53" i="2"/>
  <c r="K53" i="2"/>
  <c r="P50" i="2"/>
  <c r="O50" i="2"/>
  <c r="N50" i="2"/>
  <c r="M50" i="2"/>
  <c r="L50" i="2"/>
  <c r="K50" i="2"/>
  <c r="P46" i="2"/>
  <c r="O46" i="2"/>
  <c r="N46" i="2"/>
  <c r="M46" i="2"/>
  <c r="L46" i="2"/>
  <c r="K46" i="2"/>
  <c r="P42" i="2"/>
  <c r="O42" i="2"/>
  <c r="N42" i="2"/>
  <c r="M42" i="2"/>
  <c r="L42" i="2"/>
  <c r="K42" i="2"/>
  <c r="P39" i="2"/>
  <c r="O39" i="2"/>
  <c r="O92" i="2" s="1"/>
  <c r="N39" i="2"/>
  <c r="M39" i="2"/>
  <c r="L39" i="2"/>
  <c r="K39" i="2"/>
  <c r="P34" i="2"/>
  <c r="O34" i="2"/>
  <c r="N34" i="2"/>
  <c r="M34" i="2"/>
  <c r="L34" i="2"/>
  <c r="K34" i="2"/>
  <c r="P31" i="2"/>
  <c r="O31" i="2"/>
  <c r="N31" i="2"/>
  <c r="M31" i="2"/>
  <c r="L31" i="2"/>
  <c r="K31" i="2"/>
  <c r="P29" i="2"/>
  <c r="O29" i="2"/>
  <c r="N29" i="2"/>
  <c r="M29" i="2"/>
  <c r="L29" i="2"/>
  <c r="P27" i="2"/>
  <c r="O27" i="2"/>
  <c r="N27" i="2"/>
  <c r="M27" i="2"/>
  <c r="L27" i="2"/>
  <c r="K27" i="2"/>
  <c r="P25" i="2"/>
  <c r="O25" i="2"/>
  <c r="N25" i="2"/>
  <c r="M25" i="2"/>
  <c r="L25" i="2"/>
  <c r="K25" i="2"/>
  <c r="P23" i="2"/>
  <c r="O23" i="2"/>
  <c r="N23" i="2"/>
  <c r="M23" i="2"/>
  <c r="L23" i="2"/>
  <c r="K23" i="2"/>
  <c r="P20" i="2"/>
  <c r="O20" i="2"/>
  <c r="N20" i="2"/>
  <c r="M20" i="2"/>
  <c r="L20" i="2"/>
  <c r="K20" i="2"/>
  <c r="P18" i="2"/>
  <c r="O18" i="2"/>
  <c r="N18" i="2"/>
  <c r="M18" i="2"/>
  <c r="L18" i="2"/>
  <c r="K18" i="2"/>
  <c r="P16" i="2"/>
  <c r="O16" i="2"/>
  <c r="N16" i="2"/>
  <c r="M16" i="2"/>
  <c r="L16" i="2"/>
  <c r="K16" i="2"/>
  <c r="P14" i="2"/>
  <c r="O14" i="2"/>
  <c r="N14" i="2"/>
  <c r="N35" i="2" s="1"/>
  <c r="M14" i="2"/>
  <c r="L14" i="2"/>
  <c r="K14" i="2"/>
  <c r="N112" i="2" l="1"/>
  <c r="M112" i="2"/>
  <c r="L112" i="2"/>
  <c r="P112" i="2"/>
  <c r="O35" i="2"/>
  <c r="K35" i="2"/>
  <c r="N92" i="2"/>
  <c r="N113" i="2" s="1"/>
  <c r="N114" i="2" s="1"/>
  <c r="L35" i="2"/>
  <c r="P92" i="2"/>
  <c r="P35" i="2"/>
  <c r="M35" i="2"/>
  <c r="K112" i="2"/>
  <c r="O112" i="2"/>
  <c r="L92" i="2"/>
  <c r="M92" i="2"/>
  <c r="K92" i="2"/>
  <c r="O113" i="2" l="1"/>
  <c r="O114" i="2" s="1"/>
  <c r="P113" i="2"/>
  <c r="P114" i="2" s="1"/>
  <c r="K113" i="2"/>
  <c r="K114" i="2" s="1"/>
  <c r="L113" i="2"/>
  <c r="L114" i="2" s="1"/>
  <c r="M113" i="2"/>
  <c r="M114" i="2" s="1"/>
  <c r="L101" i="1"/>
  <c r="M101" i="1"/>
  <c r="N101" i="1"/>
  <c r="K101" i="1"/>
  <c r="K78" i="1" l="1"/>
  <c r="K76" i="1"/>
  <c r="P115" i="1"/>
  <c r="O115" i="1"/>
  <c r="N115" i="1"/>
  <c r="M115" i="1"/>
  <c r="L115" i="1"/>
  <c r="K115" i="1"/>
  <c r="K117" i="1"/>
  <c r="L117" i="1"/>
  <c r="M117" i="1"/>
  <c r="N117" i="1"/>
  <c r="O117" i="1"/>
  <c r="P117" i="1"/>
  <c r="K155" i="1" l="1"/>
  <c r="J155" i="1"/>
  <c r="I155" i="1"/>
  <c r="H155" i="1"/>
  <c r="K140" i="1"/>
  <c r="K141" i="1" s="1"/>
  <c r="P140" i="1" l="1"/>
  <c r="P141" i="1" s="1"/>
  <c r="O140" i="1"/>
  <c r="O141" i="1" s="1"/>
  <c r="N140" i="1"/>
  <c r="N141" i="1" s="1"/>
  <c r="M140" i="1"/>
  <c r="M141" i="1" s="1"/>
  <c r="L140" i="1"/>
  <c r="L141" i="1" s="1"/>
  <c r="P133" i="1"/>
  <c r="N133" i="1"/>
  <c r="K133" i="1"/>
  <c r="P131" i="1"/>
  <c r="K131" i="1"/>
  <c r="P135" i="1"/>
  <c r="O135" i="1"/>
  <c r="N135" i="1"/>
  <c r="M135" i="1"/>
  <c r="L135" i="1"/>
  <c r="K135" i="1"/>
  <c r="O133" i="1"/>
  <c r="M133" i="1"/>
  <c r="L133" i="1"/>
  <c r="O131" i="1"/>
  <c r="N131" i="1"/>
  <c r="M131" i="1"/>
  <c r="L131" i="1"/>
  <c r="L136" i="1" s="1"/>
  <c r="P124" i="1"/>
  <c r="K124" i="1"/>
  <c r="P126" i="1"/>
  <c r="O126" i="1"/>
  <c r="N126" i="1"/>
  <c r="M126" i="1"/>
  <c r="L126" i="1"/>
  <c r="K126" i="1"/>
  <c r="O124" i="1"/>
  <c r="N124" i="1"/>
  <c r="M124" i="1"/>
  <c r="L124" i="1"/>
  <c r="N127" i="1" l="1"/>
  <c r="O136" i="1"/>
  <c r="O127" i="1"/>
  <c r="P127" i="1"/>
  <c r="K136" i="1"/>
  <c r="N136" i="1"/>
  <c r="L127" i="1"/>
  <c r="M127" i="1"/>
  <c r="P136" i="1"/>
  <c r="K127" i="1"/>
  <c r="M136" i="1"/>
  <c r="P105" i="1"/>
  <c r="L105" i="1"/>
  <c r="M105" i="1"/>
  <c r="N105" i="1"/>
  <c r="O105" i="1"/>
  <c r="K105" i="1"/>
  <c r="P98" i="1"/>
  <c r="K98" i="1"/>
  <c r="L98" i="1"/>
  <c r="M98" i="1"/>
  <c r="N98" i="1"/>
  <c r="O98" i="1"/>
  <c r="K93" i="1"/>
  <c r="O87" i="1"/>
  <c r="K87" i="1"/>
  <c r="L87" i="1"/>
  <c r="M87" i="1"/>
  <c r="N87" i="1"/>
  <c r="P87" i="1"/>
  <c r="K84" i="1"/>
  <c r="O80" i="1"/>
  <c r="K80" i="1"/>
  <c r="P76" i="1"/>
  <c r="N78" i="1"/>
  <c r="L78" i="1"/>
  <c r="M78" i="1"/>
  <c r="O78" i="1"/>
  <c r="P78" i="1"/>
  <c r="P119" i="1"/>
  <c r="O119" i="1"/>
  <c r="N119" i="1"/>
  <c r="M119" i="1"/>
  <c r="L119" i="1"/>
  <c r="K119" i="1"/>
  <c r="P113" i="1"/>
  <c r="O113" i="1"/>
  <c r="N113" i="1"/>
  <c r="M113" i="1"/>
  <c r="L113" i="1"/>
  <c r="K113" i="1"/>
  <c r="P111" i="1"/>
  <c r="O111" i="1"/>
  <c r="N111" i="1"/>
  <c r="M111" i="1"/>
  <c r="L111" i="1"/>
  <c r="K111" i="1"/>
  <c r="P109" i="1"/>
  <c r="O109" i="1"/>
  <c r="N109" i="1"/>
  <c r="M109" i="1"/>
  <c r="L109" i="1"/>
  <c r="K109" i="1"/>
  <c r="P107" i="1"/>
  <c r="O107" i="1"/>
  <c r="N107" i="1"/>
  <c r="M107" i="1"/>
  <c r="L107" i="1"/>
  <c r="K107" i="1"/>
  <c r="P101" i="1"/>
  <c r="O101" i="1"/>
  <c r="P95" i="1"/>
  <c r="O95" i="1"/>
  <c r="N95" i="1"/>
  <c r="M95" i="1"/>
  <c r="L95" i="1"/>
  <c r="K95" i="1"/>
  <c r="P93" i="1"/>
  <c r="O93" i="1"/>
  <c r="N93" i="1"/>
  <c r="M93" i="1"/>
  <c r="L93" i="1"/>
  <c r="P91" i="1"/>
  <c r="O91" i="1"/>
  <c r="N91" i="1"/>
  <c r="M91" i="1"/>
  <c r="L91" i="1"/>
  <c r="K91" i="1"/>
  <c r="P89" i="1"/>
  <c r="O89" i="1"/>
  <c r="N89" i="1"/>
  <c r="M89" i="1"/>
  <c r="L89" i="1"/>
  <c r="K89" i="1"/>
  <c r="P84" i="1"/>
  <c r="O84" i="1"/>
  <c r="N84" i="1"/>
  <c r="M84" i="1"/>
  <c r="L84" i="1"/>
  <c r="P82" i="1"/>
  <c r="O82" i="1"/>
  <c r="N82" i="1"/>
  <c r="M82" i="1"/>
  <c r="L82" i="1"/>
  <c r="K82" i="1"/>
  <c r="P80" i="1"/>
  <c r="N80" i="1"/>
  <c r="M80" i="1"/>
  <c r="L80" i="1"/>
  <c r="O76" i="1"/>
  <c r="N76" i="1"/>
  <c r="M76" i="1"/>
  <c r="L76" i="1"/>
  <c r="L72" i="1"/>
  <c r="K47" i="1" l="1"/>
  <c r="M52" i="1"/>
  <c r="M72" i="1"/>
  <c r="N72" i="1"/>
  <c r="O72" i="1"/>
  <c r="P72" i="1"/>
  <c r="K72" i="1"/>
  <c r="P64" i="1"/>
  <c r="M64" i="1"/>
  <c r="L64" i="1"/>
  <c r="N64" i="1"/>
  <c r="O64" i="1"/>
  <c r="K64" i="1"/>
  <c r="P70" i="1"/>
  <c r="O70" i="1"/>
  <c r="N70" i="1"/>
  <c r="M70" i="1"/>
  <c r="L70" i="1"/>
  <c r="K70" i="1"/>
  <c r="P68" i="1"/>
  <c r="O68" i="1"/>
  <c r="N68" i="1"/>
  <c r="M68" i="1"/>
  <c r="L68" i="1"/>
  <c r="K68" i="1"/>
  <c r="P66" i="1"/>
  <c r="O66" i="1"/>
  <c r="N66" i="1"/>
  <c r="M66" i="1"/>
  <c r="L66" i="1"/>
  <c r="K66" i="1"/>
  <c r="K54" i="1"/>
  <c r="P52" i="1"/>
  <c r="L52" i="1"/>
  <c r="N52" i="1"/>
  <c r="O52" i="1"/>
  <c r="K52" i="1"/>
  <c r="N47" i="1"/>
  <c r="P62" i="1"/>
  <c r="O62" i="1"/>
  <c r="N62" i="1"/>
  <c r="M62" i="1"/>
  <c r="L62" i="1"/>
  <c r="K62" i="1"/>
  <c r="P60" i="1"/>
  <c r="O60" i="1"/>
  <c r="N60" i="1"/>
  <c r="M60" i="1"/>
  <c r="L60" i="1"/>
  <c r="K60" i="1"/>
  <c r="P58" i="1"/>
  <c r="O58" i="1"/>
  <c r="N58" i="1"/>
  <c r="M58" i="1"/>
  <c r="L58" i="1"/>
  <c r="K58" i="1"/>
  <c r="P56" i="1"/>
  <c r="O56" i="1"/>
  <c r="N56" i="1"/>
  <c r="M56" i="1"/>
  <c r="L56" i="1"/>
  <c r="K56" i="1"/>
  <c r="P54" i="1"/>
  <c r="O54" i="1"/>
  <c r="N54" i="1"/>
  <c r="M54" i="1"/>
  <c r="L54" i="1"/>
  <c r="P47" i="1"/>
  <c r="O47" i="1"/>
  <c r="M47" i="1"/>
  <c r="L47" i="1"/>
  <c r="L41" i="1"/>
  <c r="L44" i="1" s="1"/>
  <c r="M41" i="1"/>
  <c r="M44" i="1" s="1"/>
  <c r="N41" i="1"/>
  <c r="N44" i="1" s="1"/>
  <c r="O41" i="1"/>
  <c r="O44" i="1" s="1"/>
  <c r="P41" i="1"/>
  <c r="P44" i="1" s="1"/>
  <c r="K41" i="1"/>
  <c r="K44" i="1" s="1"/>
  <c r="O13" i="1"/>
  <c r="K13" i="1"/>
  <c r="K16" i="1"/>
  <c r="O21" i="1"/>
  <c r="K21" i="1"/>
  <c r="P33" i="1"/>
  <c r="O33" i="1"/>
  <c r="L33" i="1"/>
  <c r="M33" i="1"/>
  <c r="N33" i="1"/>
  <c r="K33" i="1"/>
  <c r="P21" i="1"/>
  <c r="N21" i="1"/>
  <c r="M21" i="1"/>
  <c r="L21" i="1"/>
  <c r="L16" i="1"/>
  <c r="M16" i="1"/>
  <c r="N16" i="1"/>
  <c r="O16" i="1"/>
  <c r="P16" i="1"/>
  <c r="N73" i="1" l="1"/>
  <c r="P73" i="1"/>
  <c r="O73" i="1"/>
  <c r="K73" i="1"/>
  <c r="L73" i="1"/>
  <c r="M73" i="1"/>
  <c r="P28" i="1"/>
  <c r="O28" i="1"/>
  <c r="N28" i="1"/>
  <c r="M28" i="1"/>
  <c r="L28" i="1"/>
  <c r="K28" i="1"/>
  <c r="P26" i="1"/>
  <c r="O26" i="1"/>
  <c r="N26" i="1"/>
  <c r="M26" i="1"/>
  <c r="L26" i="1"/>
  <c r="K26" i="1"/>
  <c r="P23" i="1"/>
  <c r="O23" i="1"/>
  <c r="N23" i="1"/>
  <c r="M23" i="1"/>
  <c r="L23" i="1"/>
  <c r="K23" i="1"/>
  <c r="P18" i="1"/>
  <c r="O18" i="1"/>
  <c r="N18" i="1"/>
  <c r="M18" i="1"/>
  <c r="L18" i="1"/>
  <c r="K18" i="1"/>
  <c r="P13" i="1"/>
  <c r="N13" i="1"/>
  <c r="M13" i="1"/>
  <c r="L13" i="1"/>
  <c r="N34" i="1" l="1"/>
  <c r="N142" i="1" s="1"/>
  <c r="N143" i="1" s="1"/>
  <c r="K34" i="1"/>
  <c r="K142" i="1" s="1"/>
  <c r="K143" i="1" s="1"/>
  <c r="L34" i="1"/>
  <c r="L142" i="1" s="1"/>
  <c r="L143" i="1" s="1"/>
  <c r="O34" i="1"/>
  <c r="O142" i="1" s="1"/>
  <c r="O143" i="1" s="1"/>
  <c r="M34" i="1"/>
  <c r="M142" i="1" s="1"/>
  <c r="M143" i="1" s="1"/>
  <c r="P34" i="1"/>
  <c r="P142" i="1" s="1"/>
  <c r="P143" i="1" s="1"/>
</calcChain>
</file>

<file path=xl/sharedStrings.xml><?xml version="1.0" encoding="utf-8"?>
<sst xmlns="http://schemas.openxmlformats.org/spreadsheetml/2006/main" count="3481" uniqueCount="797">
  <si>
    <t xml:space="preserve">2021–2023 M. PASVALIO RAJONO SAVIVALDYBĖS  </t>
  </si>
  <si>
    <t>TIKSLŲ, UŽDAVINIŲ, PRIEMONIŲ IR VEIKLŲ, ASIGNAVIMŲ BEI PRODUKTO VERTINIMO KRITERIJŲ SUVESTINĖ</t>
  </si>
  <si>
    <t>Programos kodas</t>
  </si>
  <si>
    <t>Strateginis tikslas (pagal SPP prioritetus)</t>
  </si>
  <si>
    <t>Programos tikslo kodas</t>
  </si>
  <si>
    <t>Uždaivinio kodas</t>
  </si>
  <si>
    <t>Priemonės kodas</t>
  </si>
  <si>
    <t>Veiklos pavadinimas</t>
  </si>
  <si>
    <t>Veiklos kodas biudžete</t>
  </si>
  <si>
    <t>Atitikmuo SPP (uždaviniai, priemonės)</t>
  </si>
  <si>
    <t>Finansavimo šaltinis</t>
  </si>
  <si>
    <t>2021 metų faktiškai skirtas finansavimas (biudžetas), iš jo:</t>
  </si>
  <si>
    <t>2022 m. lėšų poreikis</t>
  </si>
  <si>
    <t>2023 m. lėšų poreikis</t>
  </si>
  <si>
    <t>Produkto kriterijus</t>
  </si>
  <si>
    <t>Iš viso</t>
  </si>
  <si>
    <t>Išlaidoms</t>
  </si>
  <si>
    <t>turtui įsigyti ir finansiniams įsipareigojimams įvykdyti</t>
  </si>
  <si>
    <t>Pavadinimas</t>
  </si>
  <si>
    <t>planas</t>
  </si>
  <si>
    <t>Iš jų darbo užmokesčiui</t>
  </si>
  <si>
    <t>2021 m.</t>
  </si>
  <si>
    <t>2022 m.</t>
  </si>
  <si>
    <t>2023 m.</t>
  </si>
  <si>
    <t>01</t>
  </si>
  <si>
    <t>SB</t>
  </si>
  <si>
    <t>Iš viso:</t>
  </si>
  <si>
    <t>02</t>
  </si>
  <si>
    <t>03</t>
  </si>
  <si>
    <t>04</t>
  </si>
  <si>
    <t>05</t>
  </si>
  <si>
    <t>07</t>
  </si>
  <si>
    <t>08</t>
  </si>
  <si>
    <t>11</t>
  </si>
  <si>
    <t>12</t>
  </si>
  <si>
    <t>14</t>
  </si>
  <si>
    <t>SAVIVALDYBĖS FUNKCIJŲ ĮGYVENDINIMO IR VALDYMO PROGRAMA  (KODAS 01)</t>
  </si>
  <si>
    <t>Savivaldybės funkcijų įgyvendinimo ir valdymo programa</t>
  </si>
  <si>
    <t xml:space="preserve">4 PRIORITETAS. SAUGUS RAJONAS IR EFEKTYVI SAVIVALDA </t>
  </si>
  <si>
    <t>Savivaldybės tarybos darbo organizavimo ir Savivaldybės tarybos ir mero sekretoriato veiklos užtikrinimas</t>
  </si>
  <si>
    <t>-</t>
  </si>
  <si>
    <t>Savivaldybės tarybos narių skaičius; Sekretoriato darbuotojų skaičius</t>
  </si>
  <si>
    <t>Savivaldybės administracijos darbo organizavimas</t>
  </si>
  <si>
    <t>Savivaldybės administracijos darbuotojų etatų skaičius</t>
  </si>
  <si>
    <t>Savivaldybės kontrolės ir audito tarnybos darbo organizavimas</t>
  </si>
  <si>
    <t>Kontrolės ir audito tarnybos darbuotojų skaičius</t>
  </si>
  <si>
    <t>Savivaldybės padalinių (seniūnijų) darbo organizavimas</t>
  </si>
  <si>
    <t>Administracijos direktoriaus rezervas</t>
  </si>
  <si>
    <t>Kitos bendros valstybės paslaugos (reprezentacinės lėšos)</t>
  </si>
  <si>
    <t>06</t>
  </si>
  <si>
    <t xml:space="preserve">Viešųjų paslaugų administravimas ir valdymas </t>
  </si>
  <si>
    <t>SP</t>
  </si>
  <si>
    <t>Savivaldybės padalinių (seniūnijų) skaičius</t>
  </si>
  <si>
    <t>D</t>
  </si>
  <si>
    <t xml:space="preserve">
</t>
  </si>
  <si>
    <t>Iš viso uždaviniui:</t>
  </si>
  <si>
    <t xml:space="preserve"> </t>
  </si>
  <si>
    <t>Įdiegtos naujos ir išplėtotos esamos (programų palaikymas) informacinės sistemos</t>
  </si>
  <si>
    <t>Parengtų (atnaujintų) strateginio planavimo dokumentų skaičius</t>
  </si>
  <si>
    <t>Pasvalio rajono savivaldybės tarybos ir Administracijos direktoriaus priimtų teisės aktų, kuriuose numatyti informaciniai įpareigojimai asmeniui analizė, įvertinimas ir rekomendacijų pateikimas</t>
  </si>
  <si>
    <t>Atliktų teisės aktų analizių skaičius</t>
  </si>
  <si>
    <t>Administracinę naštą mažinančių pakeistų teisės aktų skaičius</t>
  </si>
  <si>
    <t>Teisės aktų ir kitų dokumentų, reglamentuojančių  informacinių sistemų naudojimą peržiūra, atsisakant spausdinimų, jei tai nenumatoma teisės aktais</t>
  </si>
  <si>
    <t>Naujų teisės aktų projektų administracinės naštos poveikio vertinimas</t>
  </si>
  <si>
    <t>Renginiai Savivaldybės darbuotojams administracinės naštos mažinimo tema</t>
  </si>
  <si>
    <t>Informacijos teikimas Savivaldybės administracijos Centralizuotam vidaus audito skyriui apie administracinės naštos priemonių plano vykdymą</t>
  </si>
  <si>
    <t>13</t>
  </si>
  <si>
    <t>Administracinės naštos mažinimo priemonių plano vertinimas ir pateikimas Administracijos direktoriui</t>
  </si>
  <si>
    <t>Rezultatų apie administracinės naštos mažinimo vykdymą paskelbimo Savivaldybės internetiniame portale skaičius per metus</t>
  </si>
  <si>
    <t>Pateikta informacija apie administracinės naštos mažinimo priemonių vykdymą Centralizuotam vidaus audito skyriui (per metus)</t>
  </si>
  <si>
    <t>Renginių administracinės naštos mažinimo tema skaičius</t>
  </si>
  <si>
    <t>Įvertintų naujų teisės aktų projektų skaičius</t>
  </si>
  <si>
    <t>Peržiūrėtų teisės aktų ir kitų dokumentų, reglamentuojančių informacinių sistemų naudojimą (atsisakant spausdinimų) skaičius</t>
  </si>
  <si>
    <t>Administracinę naštą mažinančių pakeistų/sudarytų bendradarbiavimo sutarčių skaičius</t>
  </si>
  <si>
    <t>09</t>
  </si>
  <si>
    <t>10</t>
  </si>
  <si>
    <t>15</t>
  </si>
  <si>
    <t>16</t>
  </si>
  <si>
    <t>17</t>
  </si>
  <si>
    <t>18</t>
  </si>
  <si>
    <t>Archyvinių dokumentų tvarkymas</t>
  </si>
  <si>
    <t>Duomenų teikimas valstybės suteiktos pagalbos registrui</t>
  </si>
  <si>
    <t xml:space="preserve">Valstybinės  kalbos vartojimo ir taisyklingumo kontrolė </t>
  </si>
  <si>
    <t>Civilinės būklės aktų registravimas</t>
  </si>
  <si>
    <t>Gyvenamosios vietos deklaravimas</t>
  </si>
  <si>
    <t>Darbo rinkos politikos rengimas ir įgyvendinimas</t>
  </si>
  <si>
    <t>Pirminė teisinė pagalba</t>
  </si>
  <si>
    <t>Mobilizacijos administravimas</t>
  </si>
  <si>
    <t>Civilinės saugos organizavimas</t>
  </si>
  <si>
    <t>Žemės ūkio funkcijų vykdymas</t>
  </si>
  <si>
    <t>Priešgaisrinių tarnybų administravimas</t>
  </si>
  <si>
    <t>Socialinių išmokų skaičiavimo ir mokėjimo administravimas (laidojimo išmoka)</t>
  </si>
  <si>
    <t>Socialinės paramos mokiniams administravimas</t>
  </si>
  <si>
    <t>Socialinių paslaugų administravimas</t>
  </si>
  <si>
    <t>Būsto  nuomos mokesčių dalies kompensavimas</t>
  </si>
  <si>
    <t>Kompensacijas gavusių asmenų skaičius</t>
  </si>
  <si>
    <t>Jaunimo teisių apsauga</t>
  </si>
  <si>
    <t xml:space="preserve">Būstų nuoma ne trumpesniam kaip 5 metų laikotarpiui iš fizinių ar juridinių asmenų Savivaldybės būsto fondo papildymui </t>
  </si>
  <si>
    <t>Išnuomotų būstų skaičius</t>
  </si>
  <si>
    <t>Veiklos vykdytojo kodas</t>
  </si>
  <si>
    <t>VB</t>
  </si>
  <si>
    <t>Išmokų vaikams administravimas</t>
  </si>
  <si>
    <t>Priežiūros (pagalbos) tikslinių kompensacijų gavėjų skaičius</t>
  </si>
  <si>
    <t>Išmokas gavusių vaikų skaičius</t>
  </si>
  <si>
    <t>Palūkanos</t>
  </si>
  <si>
    <t>Ilgalaikės paskolos</t>
  </si>
  <si>
    <t>Trumpalaikės paskolos</t>
  </si>
  <si>
    <t>Laiku sumokėtos palūkanos, proc.</t>
  </si>
  <si>
    <t>Laiku grąžintų paskolų suma,. proc.</t>
  </si>
  <si>
    <t>Suorganizuotų Vaiko gerovės komisijos posėdžių skačius</t>
  </si>
  <si>
    <t>Iš viso tikslui:</t>
  </si>
  <si>
    <t>Savivaldybės savarankiškoms funkcijoms finansuoti</t>
  </si>
  <si>
    <t>Valstybinėms (perduotoms savivaldybėms) funkcijoms finansuoti</t>
  </si>
  <si>
    <t>Teikiamoms paslaugoms finansuoti</t>
  </si>
  <si>
    <t>Iš viso Savivaldybės biudžeto asignavimai</t>
  </si>
  <si>
    <t>Valstybės biudžeto lėšos</t>
  </si>
  <si>
    <t>Ilgalaikių paskolų grąžinimas</t>
  </si>
  <si>
    <t>Iš viso programai:</t>
  </si>
  <si>
    <t>4.1.1.</t>
  </si>
  <si>
    <t>4.2.1.</t>
  </si>
  <si>
    <t>4.2.2.</t>
  </si>
  <si>
    <t>1.1.1.</t>
  </si>
  <si>
    <t>2.3.2.</t>
  </si>
  <si>
    <t>2.1.2.</t>
  </si>
  <si>
    <t>2.3.3.</t>
  </si>
  <si>
    <t>2.5.1.</t>
  </si>
  <si>
    <t>2.3.4.</t>
  </si>
  <si>
    <t>Programos uždavinys: Užtikrinti tinkamą valstybės biudžeto lėšų panaudojimą</t>
  </si>
  <si>
    <t>19</t>
  </si>
  <si>
    <t xml:space="preserve">Lėšos, skirtos užimtumo skatinimo ir motyvavimo paslaugų modelio įgyvendinimui </t>
  </si>
  <si>
    <t>Modelyje dalyvavusių asmenų skaičius</t>
  </si>
  <si>
    <t>20</t>
  </si>
  <si>
    <t>Viešosios informacijos skelbimas</t>
  </si>
  <si>
    <t>Rengti ir (arba) atnaujinti Pasvalio rajono savivaldybės administracijos strateginio planavimo dokumentus</t>
  </si>
  <si>
    <t>Savivaldybės politikų, administracijos ir įstaigų darbuotojų kvalifikacijos tobulinimas</t>
  </si>
  <si>
    <t>Diegti ir (arba) atnaujinti kokybės vadybos sistema Pasvalio rajono savivaldybės administracijoje, įstaigose ir organizacijose</t>
  </si>
  <si>
    <t>Teisinio reguliavimo panaikinimas, sumažinimas ar pagerinimas siekiant sumažinti administracinę naštą</t>
  </si>
  <si>
    <t>Bendradarbiavimo sutarčių su įvairiais registrais peržiūra, kreipiant dėmesį į tai, kad iš asmenų nebūtų reikalaujama pristatyti</t>
  </si>
  <si>
    <t>Administracinių paslaugų elektroninių prašymų ir jų viešo prieinamumo parengimas, modifikavimas</t>
  </si>
  <si>
    <t>Tarpinstitucinio bendradarbiavimo plėtra vaiko gerovės užtikrinimui</t>
  </si>
  <si>
    <t>Programos tikslas: Savivaldybės įstaigų valdymo veiklos efektyvumo užtikrinimas</t>
  </si>
  <si>
    <t>Programos uždavinys: Užtikrinti efektyvų savivaldybės darbo organizavimą</t>
  </si>
  <si>
    <t>4.1.2.</t>
  </si>
  <si>
    <t>4.1.4.</t>
  </si>
  <si>
    <t>Programos uždaviniai: Užtikrinti efektyvų savivaldybės įstaigų valdymą, gerinti žmogiškųjų išteklių kompetencijas, vystyti informacines technologijas</t>
  </si>
  <si>
    <t>Programos uždavinys: Gerinti Pasvalio rajono savivaldybės įvaizdį</t>
  </si>
  <si>
    <t>Informacinių technologijų palaikymas ir plėtojimas Savivaldybės administracijoje</t>
  </si>
  <si>
    <t>Programos uždavinys: Tinkamai įgyvendinti valstybines (valstybės perduotas savivaldybėms) ir savivaldybės savarankiškas funkcijas</t>
  </si>
  <si>
    <t>Elektroninių paslaugų procentas skaičiuojant nuo galimų užsakyti elektroniniu būdu paslaugų</t>
  </si>
  <si>
    <t>Renginių su savivaldybėmis, įstaigomis,  su kuriomis pasirašytos bendradarbiavimo sutartys, skaičius</t>
  </si>
  <si>
    <t>Administracijos direktoriaus lėšų rezervo panaudojimas įvykiams, kurių negalima iš anksto numatyti, likviduoti, jų padariniams šalinti (proc.)</t>
  </si>
  <si>
    <t xml:space="preserve">Atliktų valstybinės kalbos vartojimo ir taisyklingumo patikrinimų skaičius		</t>
  </si>
  <si>
    <t>1</t>
  </si>
  <si>
    <t>27</t>
  </si>
  <si>
    <t>1; 15-25</t>
  </si>
  <si>
    <t>3</t>
  </si>
  <si>
    <t>5</t>
  </si>
  <si>
    <t>10.18; 9.1; 9.2; 15-25</t>
  </si>
  <si>
    <t>8</t>
  </si>
  <si>
    <t>1.8</t>
  </si>
  <si>
    <t>2; 1</t>
  </si>
  <si>
    <t>6</t>
  </si>
  <si>
    <t>Programos uždavinys: Užtikrinti prisiimtų finansinių įsipareigojimų vykdymą</t>
  </si>
  <si>
    <t>Gyventojų registro tvarkymas ir duomenų valstybės registrui teikimas</t>
  </si>
  <si>
    <t>Kompiuterinė darbo vietų įranga, ne senesnė nei 7 metų (proc.)</t>
  </si>
  <si>
    <t>Pasvalio rajono savivaldybės interneto svetainės lankytojų skaičiaus didėjimas  (proc.)</t>
  </si>
  <si>
    <t xml:space="preserve">Priemonės įvykdymas (proc.) </t>
  </si>
  <si>
    <t xml:space="preserve">Gyventojų švietimo civilinės klausimais plano įgyvendinimas (proc.) </t>
  </si>
  <si>
    <t>25/2</t>
  </si>
  <si>
    <t xml:space="preserve">Šaltinių, kuriuose platinama informacija apie rajoną, skaičius; </t>
  </si>
  <si>
    <t>Pasvalio rajono savivaldybės administracijos feisbuko paskyros sekėjų skaičius didėjimas (proc.)</t>
  </si>
  <si>
    <t>Įgyvendintų priemonių skaičius</t>
  </si>
  <si>
    <t>Pasvalio rajono savivaldybės administracijos veiklos tobulinimo plano įgyvendintų priemonių procentas</t>
  </si>
  <si>
    <t>Parengtų sutarčių ir susitarimų skaičius</t>
  </si>
  <si>
    <t>Priimtų prašymų skaičius</t>
  </si>
  <si>
    <t xml:space="preserve">Asmenų, per metus kėlusių kvalifikaciją, dali nuo bendro sdarbuotojų skaičiaus (proc.), siekiant, kad kompetenciją tobulintų ne mažiau kaip 30 proc. tos pačios lyties asmenų </t>
  </si>
  <si>
    <t>Administruojamų būstų skaičius</t>
  </si>
  <si>
    <t>SOCIALINĖS PARAMOS POLITIKOS ĮGYVENDINIMO PROGRAMA  (KODAS 02)</t>
  </si>
  <si>
    <t>Socialinės paramos politikos įgyvendinimo programa</t>
  </si>
  <si>
    <t>2 PRIORITETAS. AUKŠTA GYVENIMO KOKYBĖ SOCIALIAI ATSAKINGAME IR PILIETIŠKAME RAJONE</t>
  </si>
  <si>
    <t xml:space="preserve">Programos tikslas: Socialinės atsakomybės užtikrinimas </t>
  </si>
  <si>
    <t>Programos uždavinys: Teikti piniginę socialinę paramą (organizavimas, teikimas, koordinavimas, apskaita)</t>
  </si>
  <si>
    <t>Slaugos priežiūros (pagalbos) tikslinių kompensacijų skyrimas ir mokėjimas</t>
  </si>
  <si>
    <t>Slaugos priežiūros (pagalbos) tikslinių kompensacijų gavėjų skaičius</t>
  </si>
  <si>
    <t>Vienkartinės valstybės paramos ir kompensacijų skyrimas ir mokėjimas</t>
  </si>
  <si>
    <t>Valstybinės paramos gavėjų skaičius</t>
  </si>
  <si>
    <t>Pagal poreikį</t>
  </si>
  <si>
    <t>Socialinių pašalpų skyrimas ir mokėjimas</t>
  </si>
  <si>
    <t>Socialinės pašalpos gavėjų skaičius</t>
  </si>
  <si>
    <t>Kompensacijų už būsto šildymą, kietą kurą, šaltą vandenį skyrimas ir mokėjimas</t>
  </si>
  <si>
    <t>Kompensacijų už būsto šildymą, kietą kurą, šaltą vandenį, gavėjų skaičius</t>
  </si>
  <si>
    <t>Laidojimo pašalpų mokėjimas</t>
  </si>
  <si>
    <t>Laidojimo pašalpos gavėjų skaičius</t>
  </si>
  <si>
    <t>Nemokamo maitinimo moksleiviams skyrimas</t>
  </si>
  <si>
    <t>Mokinių, gaunančių nemokamą maitinimą, skaičius</t>
  </si>
  <si>
    <t>Mokinių aprūpinimo mokinio reikmenimis skyrimas</t>
  </si>
  <si>
    <t>Mokinių aprūpintų mokinio reikmenimis, skaičius</t>
  </si>
  <si>
    <t>Socialinė parama kitais įstatyme nenumatytais atvejais</t>
  </si>
  <si>
    <t>Vienkartinės materialinės paramos gavėjų skaičius</t>
  </si>
  <si>
    <t>Kompensuoti keleivių ir socialiai išskirtinų gyventojų grupių pavėžėjimą ir kelių transporto vežėjų važiavimo išlaidas</t>
  </si>
  <si>
    <t>Vidutinis kompensuotų gavėjų skaičius per mėn.</t>
  </si>
  <si>
    <t>Europos pagalbos labiausiai skurstantiems asmenims fondo lėšomis finansuojami projektai</t>
  </si>
  <si>
    <t>ES</t>
  </si>
  <si>
    <t>Vidutinis ES paramos gavėjų skaičius per mėn.</t>
  </si>
  <si>
    <t>Grūžių vaikų globos namų išlaikymas</t>
  </si>
  <si>
    <t>9.3</t>
  </si>
  <si>
    <t>2.3.1.</t>
  </si>
  <si>
    <t>Socialinių paslaugų gavėjų skaičius</t>
  </si>
  <si>
    <t>Šeimos krizių centro išlaikymas</t>
  </si>
  <si>
    <t>Paslaugų gavėjų skaičius</t>
  </si>
  <si>
    <t>Plėsti ir gerinti ilgalaikės (trumpalaikės) socialinės globos teikimą institucijose senyvo amžiaus ir neįgaliems asmenims Pasvalio rajone</t>
  </si>
  <si>
    <t>9.1</t>
  </si>
  <si>
    <t>Plėsti ir gerinti dienos socialines paslaugas asmens namuose, integruojant į jas slaugos paslaugas, tobulinti šių paslaugų prieinamumą Pasvalio rajone</t>
  </si>
  <si>
    <t>Dienos (integralios) socialinės globos asmens namuose gavėjų skaičius</t>
  </si>
  <si>
    <t>Socialinės priežiūros (pagalbos į namus) paslaugų teikimas seniems ir neįgaliems rajono gyventojams</t>
  </si>
  <si>
    <t>9.1.</t>
  </si>
  <si>
    <t>Socialinių priežiūros gavėjų skaičius</t>
  </si>
  <si>
    <t>Kitų paslaugų teikimas Pasvalio socialinių paslaugų centre</t>
  </si>
  <si>
    <t>Teikiamų paslaugų skaičius</t>
  </si>
  <si>
    <t>Vienkartinė išmoka vaikui gimus</t>
  </si>
  <si>
    <t>Išmoką gavusių asmenų skaičius</t>
  </si>
  <si>
    <t>Išmoka vaikui mokėti</t>
  </si>
  <si>
    <t>Vienkartinė išmoka nėščiai moteriai</t>
  </si>
  <si>
    <t>Globos (rūpybos) išmoka</t>
  </si>
  <si>
    <t>Išmoką gavusių asmenų skaičus</t>
  </si>
  <si>
    <t>Našlaičių įsikūrimo išmoka</t>
  </si>
  <si>
    <t>Globos (rūpybos) tikslinis priedas (šeimos, šeimynos) vaiko laikinosios priežiūros išmokai</t>
  </si>
  <si>
    <t>Religinių bendruomenių ir NVO teikiamų socialinių paslaugų rėmimas</t>
  </si>
  <si>
    <t>Paramą gavusių projektų skaičius</t>
  </si>
  <si>
    <t xml:space="preserve">Išmoka besimokančio ar studijuojančio asmens vaiko priežiūrai </t>
  </si>
  <si>
    <t>Išmoka gimus vienu metu daugiau kaip 1 vaikui</t>
  </si>
  <si>
    <t>Išmoka privalomosios pradinės karo tarnybos kario vaikui</t>
  </si>
  <si>
    <t xml:space="preserve">Organizuoti budinčių globotojų, globėjų (rūpintojų), šeimynų, įtėvių paiešką, atranką, mokymus, skatinti globą šeimoje Pasvalio rajone </t>
  </si>
  <si>
    <t>Šeimų, gavusių kompleksines paslaugas, skaičius</t>
  </si>
  <si>
    <t>21</t>
  </si>
  <si>
    <t xml:space="preserve">Atvejo vadybos ir socialinės priežiūros šeimoms organizavimas </t>
  </si>
  <si>
    <t>Socialines priežiūrą gavusių šeimų skaičius</t>
  </si>
  <si>
    <t>Augančių vaikų skaičius, šeimose kurios gavo socialinę priežiūrą</t>
  </si>
  <si>
    <t>22</t>
  </si>
  <si>
    <t xml:space="preserve">Išmoka įsivaikinus vaiką </t>
  </si>
  <si>
    <t>Įvaikintų vaikų skaičius</t>
  </si>
  <si>
    <t>23</t>
  </si>
  <si>
    <t xml:space="preserve">Vaiko laikinosios priežiūros išmoka </t>
  </si>
  <si>
    <t>24</t>
  </si>
  <si>
    <t xml:space="preserve">Vaikų dienos centrų skaičius (vnt.) </t>
  </si>
  <si>
    <t>SB(TD)</t>
  </si>
  <si>
    <t>Vaikų dienos centrus lankančių vaikų skiačius (asmenys)</t>
  </si>
  <si>
    <t>Socialinės globos paslaugų kompensavimas neįgaliems asmenims socialinės globos namuose ir šeimynose</t>
  </si>
  <si>
    <t>Neįgaliųjų, kuriems kompensuotos socialinės globos paslaugos, skaičius</t>
  </si>
  <si>
    <t>Dienos ir trumpalaikės socialinės globos paslaugų teikimas neįgaliems vaikams ir jaunuoliams</t>
  </si>
  <si>
    <t>10.18</t>
  </si>
  <si>
    <t xml:space="preserve"> 2.3.3.</t>
  </si>
  <si>
    <t>Dienos ir trumpalaikės socialinės globos paslaugų teikimas suaugusiems neįgaliems asmenims</t>
  </si>
  <si>
    <t>9.2</t>
  </si>
  <si>
    <t>Socialinės globos paslaugas gavusių asmenų skaičius</t>
  </si>
  <si>
    <t>Žmonių su negalia nevyriausybinių organizacijų socialinės reabilitacijos projektų rėmimo programa</t>
  </si>
  <si>
    <t>Įgyvendintų projektų skaičius</t>
  </si>
  <si>
    <t>Būsto aplinkos pritaikymas neįgaliesiems</t>
  </si>
  <si>
    <t>Neįgaliesiems pritaikytų būstų skaičius</t>
  </si>
  <si>
    <t>Planuojamos gauti ES paramos lėšos</t>
  </si>
  <si>
    <t>Iš viso programai</t>
  </si>
  <si>
    <t>E/W</t>
  </si>
  <si>
    <t>Projektų finansuojamų iš E/W lėšų, vykdymui</t>
  </si>
  <si>
    <t>SB (TD)</t>
  </si>
  <si>
    <t>Speciali tikslinė dotacija įstaigai išlaikyti</t>
  </si>
  <si>
    <t>Neformaliam vaikų švietimui</t>
  </si>
  <si>
    <t>ML</t>
  </si>
  <si>
    <t>Mokymo lėšos</t>
  </si>
  <si>
    <t>Vadovaujančių specialistų etatų skaičius</t>
  </si>
  <si>
    <t>Ugdymo įstaigų skaičius</t>
  </si>
  <si>
    <t xml:space="preserve"> 09.02.02.01</t>
  </si>
  <si>
    <t>1; 10.1-10.10; 10.14-10.16; 10.18</t>
  </si>
  <si>
    <t xml:space="preserve">Ugdymo įstaigų administravimas </t>
  </si>
  <si>
    <t>Specialistų, teikiančių pagalbą, etatų skaičius</t>
  </si>
  <si>
    <t>Pagalbą gavusių mokinių skaičius</t>
  </si>
  <si>
    <t xml:space="preserve"> 09.02.02.01  09.02.01.01</t>
  </si>
  <si>
    <t>10.1-10.10; 10.14-10.16; 10.18</t>
  </si>
  <si>
    <t>Švietimo pagalbos teikimas Pasvalio rajono savivaldybės ugdymo įstaigose</t>
  </si>
  <si>
    <t>Pavežamų mokinių skaičius</t>
  </si>
  <si>
    <t>2.1.1.</t>
  </si>
  <si>
    <t>Moksleivių, gyvenančių kaimo vietovėse, neatlygintino pavėžėjimo į mokyklas ir į namus organizavimas</t>
  </si>
  <si>
    <t>Įstaigų, gavusių paramą ugdymo kokybės užtikrinimui, skaičius</t>
  </si>
  <si>
    <t>Kokybės krepšelį gavusių mokyklų skaičius</t>
  </si>
  <si>
    <t>Paskatintų mokinių ir mokytojų skaičius</t>
  </si>
  <si>
    <t>Ugdymo kokybės skatinimo programos įgyvendinimas</t>
  </si>
  <si>
    <t>Įgyvendintų NVŠ programų skaičius</t>
  </si>
  <si>
    <t>E</t>
  </si>
  <si>
    <t>NVŠ programose dalyvavusių asmenų skaičius</t>
  </si>
  <si>
    <t>2.1.3.</t>
  </si>
  <si>
    <t>NVŠ programų įgyvendinimas</t>
  </si>
  <si>
    <t>Ugdymo įstaigų, kuriose buvo tobulintos edukacinės aplinkos, skaičius</t>
  </si>
  <si>
    <t>Organizuotų seminarų, mokymų ir kitų renginių skaičius</t>
  </si>
  <si>
    <t>Kvalifikaciją kėlusių asmenų skaičius</t>
  </si>
  <si>
    <t>Brandos egzaminus laikiusių abiturientų skaičius</t>
  </si>
  <si>
    <t xml:space="preserve">Mokymo lėšos kitoms ugdymo reikmėms </t>
  </si>
  <si>
    <t>Seniūnijų prižiūrimų švietimo įstaigų padalinių skaičius</t>
  </si>
  <si>
    <t>15-25</t>
  </si>
  <si>
    <t>Seniūnijų prižiūrimų švietimo įstaigų aplinkos išlaikymas</t>
  </si>
  <si>
    <t>Riešuto mokyklos mokinių skaičius</t>
  </si>
  <si>
    <t>Mokyklų, gaunančių finansavimą aplinkos išlaikymui, skaičius</t>
  </si>
  <si>
    <t>10.1-10.10; 10.18</t>
  </si>
  <si>
    <t>Rajono bendrojo ugdymo  mokyklų aplinkos išlaikymas</t>
  </si>
  <si>
    <t xml:space="preserve"> Ugdytinių skaičius</t>
  </si>
  <si>
    <t>Ikimokyklinio ugdymo įstaigų skaičius</t>
  </si>
  <si>
    <t>10.14-10.16</t>
  </si>
  <si>
    <t xml:space="preserve">Ikimokyklinio ugdymo įstaigų veiklos organizavimas ir programų įgyvendinimas </t>
  </si>
  <si>
    <t>Formalųjį švietimą papildančio ugdymo programas įgyvendinančių įstaigų skaičius</t>
  </si>
  <si>
    <t>10.11; 10.12</t>
  </si>
  <si>
    <t>Formalųjį švietimą papildančio ugdymo programų įgyvendinimas</t>
  </si>
  <si>
    <t xml:space="preserve">Mokyklų, kuriose įgyvendinti ugdymo planai, skaičius </t>
  </si>
  <si>
    <t xml:space="preserve">Ugdytinių skaičius </t>
  </si>
  <si>
    <t>Ugdymo planų įgyvendinimas Savivaldybės bendrojo ugdymo mokyklose ir įstaigose vykdančiose priešmokyklinio ugdymo programą</t>
  </si>
  <si>
    <t>Programos uždaviniai: Gerinti švietimo paslaugų kokybę, veiksmingumą ir prieinamumą</t>
  </si>
  <si>
    <t>25/5</t>
  </si>
  <si>
    <t>20/5</t>
  </si>
  <si>
    <t>27/5</t>
  </si>
  <si>
    <t>Mokinių, aprūpintų SIM kortelėmism ir kompiuteriais, skaičius</t>
  </si>
  <si>
    <t>Mokyklų gavusių lėšų IKT (skaitmenai), skaičius</t>
  </si>
  <si>
    <t>Informacinių technologijų plėtra</t>
  </si>
  <si>
    <t>Įgyvendintų NSŠ programų skaičius</t>
  </si>
  <si>
    <t>NSŠ programose dalyvavusių asmenų skaičius, siekiant, kad mokymuose dalyvautų ne mažiau kaip 40 proc. tos pačios lyties asmenų</t>
  </si>
  <si>
    <t>Neformalaus suaugusiųjų švietimo programų įgyvendinimas</t>
  </si>
  <si>
    <t>Renginių dalyvių skaičius</t>
  </si>
  <si>
    <t>Suaugusiųjų švietimo skyriaus organizuotų renginių skaičius</t>
  </si>
  <si>
    <t>Pagalbų skaičius (konsultacijos, vertinimai ir kita veikla)</t>
  </si>
  <si>
    <t>Pagalbą gavusių mokinių ir tėvų/globėjų skaičius</t>
  </si>
  <si>
    <t>10.17</t>
  </si>
  <si>
    <t>Švietimo pagalbos tarnybos pagalba Savivaldybės ugdymo įstaigų mokiniams ir mokytojams</t>
  </si>
  <si>
    <t>Programos uždaviniai: Tobulinti ugdymo(-si) infrastruktūrą, aplinką ir materialinę bazę, diegti inovacijas</t>
  </si>
  <si>
    <t>Programos tikslas: Galimybių mokytis ir tobulėti visiems užtikrinimas</t>
  </si>
  <si>
    <t>Ugdymo proceso ir kokybiškos ugdymosi aplinkos užtikrinimo programa</t>
  </si>
  <si>
    <t>UGDYMO PROCESO IR KOKYBIŠKOS UGDYMOSI APLINKOS UŽTIKRINIMO PROGRAMA  (KODAS 03)</t>
  </si>
  <si>
    <t>Projektų finansuojamų iš ES lėšų, vykdymui</t>
  </si>
  <si>
    <t>Z</t>
  </si>
  <si>
    <t>Savivaldybės savarankiškoms funkcijoms finansuoti (paskolos)</t>
  </si>
  <si>
    <t>Įgyvendintų iniciatyvų/renginių skaičius</t>
  </si>
  <si>
    <t>2.2.2.</t>
  </si>
  <si>
    <t xml:space="preserve">Pasvalio krašto kultūros skatinimas </t>
  </si>
  <si>
    <t>Premiją gavusių asmenų skaičius</t>
  </si>
  <si>
    <t>Savivaldybės kultūros ir meno premijoms finansuoti</t>
  </si>
  <si>
    <t>Aktualizuotų kultūros paveldo objektų skaičius</t>
  </si>
  <si>
    <t>2.2.1.</t>
  </si>
  <si>
    <t>7</t>
  </si>
  <si>
    <t>Savivaldybės kultūros paveldo objektų aktualizavimas</t>
  </si>
  <si>
    <t>Sutvarkytų kultūros paveldo objektų skaičius</t>
  </si>
  <si>
    <t>Kultūros paveldo ir kultūrinių objektų modernizavimas</t>
  </si>
  <si>
    <t>Dalinai finansuotų išleistų leidinių skaičius</t>
  </si>
  <si>
    <t>Pateiktų prašymų skirti lėšas leidybai skaičius</t>
  </si>
  <si>
    <t>Įgyvendinti įvairias rinkodaros priemones, skirtas Pasvalio rajono savivaldybės kultūros, kultūros paslaugų bei organizuojamų renginių informacijos sklaidai, bei leidinių leidybai</t>
  </si>
  <si>
    <t>Suorganizuotų kultūrinių ir edukacinių renginių skaičius</t>
  </si>
  <si>
    <t>1.2</t>
  </si>
  <si>
    <t>Kultūrinės ir edukacinės veiklos organizavimas</t>
  </si>
  <si>
    <t>Įsigytų eksponatų skaičius</t>
  </si>
  <si>
    <t>Muziejinių vertybių fondo kaupimas, restauravimas ir konservavimas</t>
  </si>
  <si>
    <t>Turizmo informacijos centro ir muziejaus lankytojų skaičius</t>
  </si>
  <si>
    <t>Pasvalio krašto muziejaus ir turizmo informacijos centro veiklos organizavimas ir administravimas</t>
  </si>
  <si>
    <t>Sukurtų naujų paslaugų lankytojams skaičius</t>
  </si>
  <si>
    <t>1.1</t>
  </si>
  <si>
    <t>Modernių paslaugų  bibliotekos lankytojams kūrimas</t>
  </si>
  <si>
    <t>Renginių ir parodų skaičius</t>
  </si>
  <si>
    <t>Kultūrinės, šviečiamosios veiklos vystymas</t>
  </si>
  <si>
    <t>Įsigytų dokumentų skaičius</t>
  </si>
  <si>
    <t>Dokumentų fondo formavimas</t>
  </si>
  <si>
    <t>Lankytojų skaičius</t>
  </si>
  <si>
    <t>Bibliotekos vartotojų skaičius</t>
  </si>
  <si>
    <t>Pasvalio Mariaus Katiliškio viešosios bibliotekos darbo organizavimas ir administravimas</t>
  </si>
  <si>
    <t>Mėgėjų meno kolektyvų skaičius</t>
  </si>
  <si>
    <t>1.3</t>
  </si>
  <si>
    <t>Skatinti ir remti Pasvalio rajono savivaldybės kultūros organizacijų, meno mėgėjų kolektyvų, atskirų menininkų veiklą</t>
  </si>
  <si>
    <t>Suorganizuotų renginių, švenčių ir edukacinių programų skaičius</t>
  </si>
  <si>
    <t>Organizuoti, skatinti, finansuoti ir viešinti vietinius, regioninius, nacionalinius bei tarptautinius kultūros renginius, programas ir projektus Pasvalio rajone bei dalyvauti juose</t>
  </si>
  <si>
    <t>Seniūnijų prižiūrimų kultūros įstaigų skaičius</t>
  </si>
  <si>
    <t>Seniūnijų prižiūrimų kultūros įstaigų aplinkos išlaikymas</t>
  </si>
  <si>
    <t>Kultūros centro paslaugų gavėjų skaičius</t>
  </si>
  <si>
    <t>Kultūros centro veiklos organizavimas ir administravimas</t>
  </si>
  <si>
    <t xml:space="preserve">Programos uždaviniai: Gerinti sąlygas visiems gyventojams ir amžiaus grupėms dalyvauti kultūrinėje veikloje, kultūros vartojime </t>
  </si>
  <si>
    <t>Programos tikslas: Kultūrinės veiklos skatinimas ir puoselėjimas</t>
  </si>
  <si>
    <t>Kultūros programa</t>
  </si>
  <si>
    <t>KULTŪROS PROGRAMA (KODAS 04)</t>
  </si>
  <si>
    <t>INFRASTRUKTŪROS OBJEKTŲ PRIEŽIŪROS IR PLĖTROS PROGRAMA  (KODAS 05)</t>
  </si>
  <si>
    <t>Infrastruktūros objektų priežiūros ir plėtros programa</t>
  </si>
  <si>
    <t>3 PRIORITETAS. ŠVARESNIS, IŠVYSTYTAS IR GERIAU PASIEKIAMAS RAJONAS; 4 PRIORITETAS. SAUGUS RAJONAS IR EFEKTYVI SAVIVALDA</t>
  </si>
  <si>
    <t>Programos tikslai: Efektyvios inžinerinio aprūpinimo infrastruktūros vystymas darnoje su gamtine aplinka</t>
  </si>
  <si>
    <t>Programos uždavinys: Vystyti efektyvią rajono viešąją energetinę infrastruktūrą, skatinti aplinką tausojančios energetikos gamybą ir vartojimą (3.2.2.)</t>
  </si>
  <si>
    <t xml:space="preserve">Socialinių ir kitų gyvenamųjų, Savivaldybei nuosavybės teisę priklausančių, patalpų remontas </t>
  </si>
  <si>
    <t>Suremontuotų/atnaujintų socialinių būstų skaičius</t>
  </si>
  <si>
    <t>Modernizuoti Pasvalio rajono savivaldybės viešuosius pastatus, siekiant efektyvinti šilumos energijos suvartojimą</t>
  </si>
  <si>
    <t>3.2.2.</t>
  </si>
  <si>
    <t>Suremontuotų visuomeninių pastatų skaičius</t>
  </si>
  <si>
    <t>Programos uždaviniai: Modernizuoti rajono susisiekimo infrastruktūrą</t>
  </si>
  <si>
    <t xml:space="preserve">Atnaujinti ir (arba) įrengti Pasvalio rajono savivaldybės gatves, vietinės reikšmės kelius, privažiavimo kelius, aikšteles, statinius, asfaltuoti žvyrkelius </t>
  </si>
  <si>
    <t>3.1.1</t>
  </si>
  <si>
    <t>Suremontuotų/rekonstruotų vietinės reikšmės kelių ilgis, vnt.</t>
  </si>
  <si>
    <t>Suremontuotų/rekonstruotų objektų skaičius, vnt.</t>
  </si>
  <si>
    <t>Inžinerinės infrastruktūros tinklų rekonstravimas, remontas ir priežiūra</t>
  </si>
  <si>
    <t>3.2.1</t>
  </si>
  <si>
    <t>Programos uždavinys: Užtikrinti efektyvų savivaldybės turto valdymą ir apskaitą (tęstinės veiklos uždavinys)</t>
  </si>
  <si>
    <t>Viešosios paskirties pastatų energetiniai auditai</t>
  </si>
  <si>
    <t>Atliktų viešosios paskirties pastatų energetinių auditų skaičius</t>
  </si>
  <si>
    <t>Lėšos skirtos apmokėti už statybos leidimus</t>
  </si>
  <si>
    <t>Turto vertinimas, įregistravimas ir inventorizacija</t>
  </si>
  <si>
    <t xml:space="preserve">- </t>
  </si>
  <si>
    <t>Daugiatiksliai plėtros projektai</t>
  </si>
  <si>
    <t>Ilgalaikio materialaus turto draudimas</t>
  </si>
  <si>
    <t>2</t>
  </si>
  <si>
    <t>Apdraustų statinių skaičius</t>
  </si>
  <si>
    <t>Programos uždavinys: Vykdyti teritorinį, finansinį ir strateginį planavimą</t>
  </si>
  <si>
    <t>Žemės sklypų formavimas ir pertvarkymo projektai,  kadastrinių matavimų ir reikalingų topografinių nuotraukų atlikimas</t>
  </si>
  <si>
    <t>Parengtų projektų skaičius</t>
  </si>
  <si>
    <t>Atliktų kadastrinių matavimų ir topografinių nuotraukų skaičius</t>
  </si>
  <si>
    <t>Geotechniniai tyrinėjimai ir su tuo susijusios paslaugos</t>
  </si>
  <si>
    <t>Rengti ir (arba) atnaujinti Pasvalio rajono savivaldybės teritorijų planavimo dokumentus ir specialiuosus planus</t>
  </si>
  <si>
    <t>Parengtų/atnaujintų teritorijų planavimo dokumentų skaičius</t>
  </si>
  <si>
    <t>Suremontuotų/rekonstruotų melioracijos ir hidrotechninių statinių ir įrenginių skaičius</t>
  </si>
  <si>
    <t>Melioracijos ir hidrotechninių statinių ir įrenginių rekonstravimas, remontas ir priežiūra</t>
  </si>
  <si>
    <t>Programos uždavinys: Užtikrinti žemės ūkio konkurencingumo augimą</t>
  </si>
  <si>
    <t>Surinktų atliekų kiekis, t</t>
  </si>
  <si>
    <t>3.3.1.</t>
  </si>
  <si>
    <t>Komunalinių atliekų surinkimas ir tvarkymas</t>
  </si>
  <si>
    <t xml:space="preserve">3.3.2.5.; 
3.3.2.6.; </t>
  </si>
  <si>
    <t>Kitos aplinkosaugos priemonės</t>
  </si>
  <si>
    <t>Įgyvendintų taršos mažinimo priemonių skaičius</t>
  </si>
  <si>
    <t xml:space="preserve"> 3.3.2.</t>
  </si>
  <si>
    <t>7; 11</t>
  </si>
  <si>
    <t>Tvarkyti ir (arba) likviduoti Pasvalio rajono bešeimininkius, apleistus statinius bei teritorijas</t>
  </si>
  <si>
    <t>Avarijų, kuriose buvo likviduoti jų padariniai, skaičius</t>
  </si>
  <si>
    <t>Absorbentų ir kitų priemonių, reikalingų avarijų padariniams likviduoti, įsigijimas</t>
  </si>
  <si>
    <t>Daiktų mainų punktų ir svarstyklių įrengimas didžiųjų gabaritų atleikų surinkimo aišktelės Pasvalyje ir Joniškėlyje</t>
  </si>
  <si>
    <t>Tekstilės atliekų surinkimo vietų padidinimas</t>
  </si>
  <si>
    <t>Atnaujinti ir (arba) plėsti komunalinių atliekų rūšiuojamojo surinkimo infrastruktūrą Pasvalio rajone</t>
  </si>
  <si>
    <t>Pasodintų želdinių skaičius</t>
  </si>
  <si>
    <t>3.3.2.</t>
  </si>
  <si>
    <t>Želdinių įsigijimas, sodinimas ir priežiūra</t>
  </si>
  <si>
    <t>Vykdomų prevencinių priemonių skaičius</t>
  </si>
  <si>
    <t>Šviesti ir teikti informaciją Pasvalio rajono gyventojams atliekų tvarkymo, aplinkos išsaugojimo klausimais</t>
  </si>
  <si>
    <t>3.4.1.</t>
  </si>
  <si>
    <t>Medžiojamų gyvūnų daromos žalos prevencijos priemonių diegimas</t>
  </si>
  <si>
    <t>Įgyvendintų programų skaičius</t>
  </si>
  <si>
    <t xml:space="preserve">Rengti, atnaujinti ir įgyvendinti Pasvalio rajono savivaldybės aplinkos monitoringo programą (bus aktuali nuo 2022m.) </t>
  </si>
  <si>
    <t>Sutvarkytų atliekų kiekis, kai teršėjas nežinomas, t</t>
  </si>
  <si>
    <t>Parengtas atliekų tvarkymo planas 2021-2025 m, skaičius</t>
  </si>
  <si>
    <t>Atliekų tvarkymas</t>
  </si>
  <si>
    <t xml:space="preserve">Programos uždaviniai: Gerinti atliekų tvarkymo bei aplinkos išsaugojimo sistemą, vykdyti gyventojų aplinkosauginį švietimą; Didinti kraštovaizdžio apsaugą bei patrauklumą </t>
  </si>
  <si>
    <t>Programos tikslai:  Švarios aplinkos užtikrinimas, kraštovaizdžio puoselėjimas</t>
  </si>
  <si>
    <t>3 PRIORITETAS. ŠVARESNIS, IŠVYSTYTAS IR GERIAU PASIEKIAMAS RAJONAS</t>
  </si>
  <si>
    <t>Aplinkos apsaugos ir žemės ūkio plėtros programa</t>
  </si>
  <si>
    <t>APLINKOS APSAUGOS IR ŽEMĖS ŪKIO PLĖTROS PROGRAMA  (KODAS 06)</t>
  </si>
  <si>
    <t xml:space="preserve">Valstybės biudžeto lėšos </t>
  </si>
  <si>
    <t>VIP</t>
  </si>
  <si>
    <t>Valstybės investicijų programa</t>
  </si>
  <si>
    <t>Iš viso tikslams:</t>
  </si>
  <si>
    <t>Iš viso uždaviniams:</t>
  </si>
  <si>
    <t>Viso:</t>
  </si>
  <si>
    <t>7;11</t>
  </si>
  <si>
    <t>Modernizuoti kultūros infrastruktūros objektai, vnt.</t>
  </si>
  <si>
    <t>1.1; 1</t>
  </si>
  <si>
    <t>Pasvalio Mariaus Katiliškio viešosios bibliotekos, adresu Vytauto Didžiojo a. 7, Pasvalyje, infrastruktūros modernizavimas</t>
  </si>
  <si>
    <t>1.3.1.</t>
  </si>
  <si>
    <t>1.2; 7</t>
  </si>
  <si>
    <t>Biržų, Kupiškio, Pasvalio ir Rokiškio rajonų savivaldybes jungiančių turizmo trasų ir turizmo maršrutų informacinės infrastruktūros plėtra</t>
  </si>
  <si>
    <t>1.3.2.</t>
  </si>
  <si>
    <t>Joniškėlio oficinos rekonstrukcijos darbai</t>
  </si>
  <si>
    <t>1.1; 7</t>
  </si>
  <si>
    <t>Tarptautinis bibliotekų tinklas patrauklios aplinkos sukūrimui ir pažeidžiamų grupių socialinės sanglaudos stiprinimui</t>
  </si>
  <si>
    <t>Modernizuoti kultūros infrastruktūros objektai</t>
  </si>
  <si>
    <t>Pasvalio krašto muziejus - modernus kultūros populiarinimo, edukacijos ir relaksacijos centras</t>
  </si>
  <si>
    <t>Rekonstruotų objektų skaičius</t>
  </si>
  <si>
    <t>1.3; 7</t>
  </si>
  <si>
    <t xml:space="preserve">Pasvalio kultūros centro pastato rekonstrukcija </t>
  </si>
  <si>
    <t>Modernizuoti kultūros ir turizmo (įstaigų) infrastruktūrą bei paslaugas</t>
  </si>
  <si>
    <t>Programos uždaviniai: Įveiklinti kultūros paslaugų infrastruktūrą turizmui, švietimui, kultūrai, kitoms viešosioms paslaugoms ir ekonominei veiklai (2.2.1.);</t>
  </si>
  <si>
    <t>Užterštų teritorijų tvarkymas</t>
  </si>
  <si>
    <t>Įrengtų objektų skaičius</t>
  </si>
  <si>
    <t>3.2.1.</t>
  </si>
  <si>
    <t>Pasvalio rajono Pamažupių I kaimo viešosios infrastruktūros įrengimas</t>
  </si>
  <si>
    <t xml:space="preserve"> 3.2.1.</t>
  </si>
  <si>
    <t>Geriamojo vandens ir nuotekų tvarkymo sistemų renovavimas ir plėtra</t>
  </si>
  <si>
    <t xml:space="preserve">Paviršinių nuotekų sistemų tvarkymas </t>
  </si>
  <si>
    <t xml:space="preserve"> 3.3.1.</t>
  </si>
  <si>
    <t>Modernizuoti atliekų  tvarkymo sistemą rajone</t>
  </si>
  <si>
    <t>Modernizuotų vandentvarkos infrastruktūros objektų skaičius</t>
  </si>
  <si>
    <t>Modernizuoti vandentvarkos infrastruktūrą, gerinti vandens telkinių būklę</t>
  </si>
  <si>
    <t>Programos uždaviniai: Modernizuoti ir plėsti vandens tiekimo ir nuotekų šalinimo infrastruktūrą; Gerinti atliekų tvarkymo bei aplinkos išsaugojimo sistemą, vykdyti gyventojų aplinkosauginį švietimą</t>
  </si>
  <si>
    <t>Kraštovaizdžio ir (ar) gamtinio karkaso formavimo aspektais pakeisti ar pakoreguoti savivaldybių ar jų dalių bendrieji planai</t>
  </si>
  <si>
    <t>Pasvalio rajono savivaldybės bendrojo plano koregavimas</t>
  </si>
  <si>
    <t>Teritorijų, kuriose įgyvendintos kraštovaizdžio formavimo priemonės, plotas, ha</t>
  </si>
  <si>
    <t>Kraštovaizdžio formavimas ir ekologinės būklės gerinimas Joniškėlio dvaro parke</t>
  </si>
  <si>
    <t>Kraštovaizdžio apsauga</t>
  </si>
  <si>
    <t xml:space="preserve"> 1.1.1.</t>
  </si>
  <si>
    <t>Melioracijos statinių rekonstravimas Pasvalio rajone</t>
  </si>
  <si>
    <t>Melioracijos statinių rekonstravimas</t>
  </si>
  <si>
    <t xml:space="preserve">3.4.1. </t>
  </si>
  <si>
    <t>Kompleksinė Pasvalio miesto plėtra</t>
  </si>
  <si>
    <t>W</t>
  </si>
  <si>
    <t>Gyventojų, kurie naudojasi geresnėmis paslaugomis/infrastruktūra skaičius</t>
  </si>
  <si>
    <t>Pasvalio rajono Raubonių gyvenvietės viešosios infrastruktūros atnaujinimas</t>
  </si>
  <si>
    <t>Pasvalio rajono Daujėnų miestelio viešosios infrastruktūros atnaujinimas</t>
  </si>
  <si>
    <t>Kaimo gyvenamųjų vietovių atnaujinimas ir plėtra</t>
  </si>
  <si>
    <t>Naujos atviros erdvės vietovėse nuo 1 iki 6 tūkst. gyv. (išskyrus savivaldybių centrus), m2</t>
  </si>
  <si>
    <t>Joniškėlio miesto viešosios infrastruktūros plėtra</t>
  </si>
  <si>
    <t>Ūkio plėtros projektų įgyvendinimas</t>
  </si>
  <si>
    <t>Renovuotų/atnaujintų daugiabučių namų skaičius</t>
  </si>
  <si>
    <t xml:space="preserve"> 3.2.2.</t>
  </si>
  <si>
    <t>Daugiabučių namų renovacija</t>
  </si>
  <si>
    <t>Parengtų planų skaičius</t>
  </si>
  <si>
    <t>Renovuotų/atnaujintų pastatų skaičius</t>
  </si>
  <si>
    <t>Savivaldybės pastato renovacija</t>
  </si>
  <si>
    <t>Viešojo valdymo institucijos, pagal veiksmų programą ESF lėšomis įgyvendinusios paslaugų ir (ar) aptarnavimo kokybei gerinti skirtas priemones</t>
  </si>
  <si>
    <t>Paslaugų ir asmenų aptarnavimo kokybės gerinimas savivaldybėje</t>
  </si>
  <si>
    <t>Joniškėlio dvaro sodybos svirno tvarkybos darbai</t>
  </si>
  <si>
    <t>Prengtų techninių projektų/ekspertizių skaičius</t>
  </si>
  <si>
    <t>Techninių projektų rengimas ir jų ekspertizė</t>
  </si>
  <si>
    <t>Parengtų investicinių projektų, galimybių studijų ir rinkodaros planų skaičius</t>
  </si>
  <si>
    <t>Investicinių projektų, galimybių studijų ir rinkodaros planų, reikalingų paraiškų teikimui, rengimas</t>
  </si>
  <si>
    <t xml:space="preserve">Daugiatiksliai plėtros projektai </t>
  </si>
  <si>
    <t>Programos uždavinys: Užtikrinti subalansuotą teritorinę ir rajono gyvenamosios aplinkos plėtrą</t>
  </si>
  <si>
    <t>3.1.2.</t>
  </si>
  <si>
    <t>Vietinių kelių techninių parametrų ir eismo saugos gerinimas</t>
  </si>
  <si>
    <t>Įrengtų elektromobilių įkrovimo aikštelių skaičius</t>
  </si>
  <si>
    <t xml:space="preserve"> 3.1.2.</t>
  </si>
  <si>
    <t>Elektromobilių įkrovimo aikštelių įrengimas</t>
  </si>
  <si>
    <t>Pėsčiųjų ir dviračių takų rekonstrukcija ir plėtra</t>
  </si>
  <si>
    <t>Įrengtų sustojimo ir poilsio aikštelių skaičius</t>
  </si>
  <si>
    <t>Sustojimo ir poilsio aikštelės įrengimas Pasvalyje prie magistralinio kelio Via Baltica</t>
  </si>
  <si>
    <t xml:space="preserve"> 3.1.2</t>
  </si>
  <si>
    <t>Regiono judumo didinimas plėtojant regionų jungtis (Via Baltica)</t>
  </si>
  <si>
    <t>Rekonstruoto ir(arba) kuriam atliktas kapitalinis remontas kelio (-ių) ir (arba) jo ruožo, ir (arba) gatvės ilgis, km</t>
  </si>
  <si>
    <t>3.1.1.</t>
  </si>
  <si>
    <t>Pasvalio rajono Pervalkų k. Ežero g. (123318) dalies kapitalinis remontas</t>
  </si>
  <si>
    <t xml:space="preserve"> 3.1.1.</t>
  </si>
  <si>
    <t>Kelių transporto infrastruktūros ir viešųjų erdvių plėtra, kontrolė ir priežiūra</t>
  </si>
  <si>
    <t>Programos uždaviniai: Modernizuoti rajono susiekimo infrastruktūrą; Įrengti darnaus judumo sistemų funkcionavimui būtiną fizinę bei intelektinę infrastruktūrą</t>
  </si>
  <si>
    <t>Įrengtų statinių skaičius</t>
  </si>
  <si>
    <t>Pasvalio P. Vileišio gimnazijos sporto aikštyno atnaujinimas</t>
  </si>
  <si>
    <t>Atnaujintos ikimokyklinio ir / ar priešmokyklinio ugdymo grupės</t>
  </si>
  <si>
    <t>Pasvalio lopšelio-darželio "Žilvitis" modernizavimas</t>
  </si>
  <si>
    <t>2.1.</t>
  </si>
  <si>
    <t>Švietimo įstaigų paslaugų ir infrastruktūros plėtra</t>
  </si>
  <si>
    <t>Programos uždavinys: Tobulinti ugdymo(-si) infrastruktūrą, aplinką ir materialinę bazę, diegti inovacijas</t>
  </si>
  <si>
    <t>Įsigytų būstų skaičius</t>
  </si>
  <si>
    <t>Vaikų dienos centrų lankytojų skaičius</t>
  </si>
  <si>
    <t>7; 1</t>
  </si>
  <si>
    <t>Bendruomeninių vaikų globos namų ir vaikų dienos centrų tinklo plėtra</t>
  </si>
  <si>
    <t>Pasvalio rajono bendruomeniniai šeimos namai</t>
  </si>
  <si>
    <t>Įsigytų/suremontuotų socialinių būstų skaičius</t>
  </si>
  <si>
    <t xml:space="preserve"> Pasvalio rajono savivaldybės socialinio būsto fondo plėtra</t>
  </si>
  <si>
    <t>2.3.</t>
  </si>
  <si>
    <t>Socialinių paslaugų ir infrastruktūros plėtra</t>
  </si>
  <si>
    <t>2.4.1.</t>
  </si>
  <si>
    <t>Priemonių, gerinančių ambulatorinių sveikatos priežiūros paslaugų prieinamumą tuberkulioze sergantiems asmenims, įgyvendinimas Pasvalio rajone</t>
  </si>
  <si>
    <t>2.4.</t>
  </si>
  <si>
    <t>Sveikatos priežiūros paslaugų ir infrastruktūros plėtra</t>
  </si>
  <si>
    <t>Programos uždaviniai: Gerinti socialinių paslaugų infrastruktūrą; Modernizuoti ir optimizuoti sveikatos priežiūros įstaigų infrastruktūrą</t>
  </si>
  <si>
    <t>Programos tikslai:Socialinės atsakomybės užtikrinimas; Gyventojų sveikatos išsaugojimas ir stiprinimas</t>
  </si>
  <si>
    <t>Paramą gavusių smulkaus verslo subjektų skaičius</t>
  </si>
  <si>
    <t>1.2.2.</t>
  </si>
  <si>
    <t>Smulkaus verslo subjektų rėmimas</t>
  </si>
  <si>
    <t>Programos uždavinys: Gerinti verslo paramos bei informavimo sistema</t>
  </si>
  <si>
    <t>Programos tikslas: Investicijas ir konkurencingumą skatinančios ekonominės aplinkos kūrimas</t>
  </si>
  <si>
    <t>1 PRIORITETAS. PAŽANGI IR KONKURENCINGA EKONOMIKA</t>
  </si>
  <si>
    <t>Investicijų ir verslo rėmimo programa</t>
  </si>
  <si>
    <t>INVESTICIJŲ IR VERSLO RĖMIMO PROGRAMA (KODAS 07)</t>
  </si>
  <si>
    <t>Seniūnijų, kuriose vykdomas mobilus darbas su jaunimu skaičius</t>
  </si>
  <si>
    <t>Jaunų žmonių, įtrauktų į veiklas, skaičius</t>
  </si>
  <si>
    <t>Plėtoti mobilų darbą su jaunimu Pasvalio rajono savivaldybės teritorijoje</t>
  </si>
  <si>
    <t>Jaunimo inicijuotų/suorganizuotų veiklų skaičius</t>
  </si>
  <si>
    <t>Mažiau galimybių turinčių, rizikos grupei priklausančių, Atviro jaunimo centro/erdvės lankytojų skaičius</t>
  </si>
  <si>
    <t>Unikalių atvirojo jaunimo centro lankytojų skaičius</t>
  </si>
  <si>
    <t>Atviro darbo su jaunimu plėtra ir veiklos užtikrinimas</t>
  </si>
  <si>
    <t>Organizuotų renginių jaunimui skaičius</t>
  </si>
  <si>
    <t xml:space="preserve">Jaunimo mokymų, seminarų, konferencijų organizavimo ir kitų išlaidų kompensavimas </t>
  </si>
  <si>
    <t>Jaunimo reikalų tarybos pateiktų pasiūlymų, rekomendacijų ir išvadų Savivaldybės tarybai dėl rengiamų teisės aktų, susijusių su jaunimo politikos klausimais, skaičius</t>
  </si>
  <si>
    <t xml:space="preserve">Jaunimo reikalų tarybos  veiklos palaikymas ir užtikrinimas </t>
  </si>
  <si>
    <t>Bendras akredituotų jaunimo savanorius priimančių organizacijų skaičius</t>
  </si>
  <si>
    <t>Savanoriškoje veikloje dalyvavusių asmenų skaičius</t>
  </si>
  <si>
    <t>Plėtoti jaunimo savanorystę Pasvalio rajone</t>
  </si>
  <si>
    <t>Paremtų jaunimo organizacijų projektų skaičius</t>
  </si>
  <si>
    <t>Pateiktų jaunimo organizacijų projektų skaičius</t>
  </si>
  <si>
    <t>Skatinti ir remti Pasvalio rajono jaunimo ir su jaunimų dirbančių organizacijų veiklos projektus</t>
  </si>
  <si>
    <t>Pateiktų projektų skaičius</t>
  </si>
  <si>
    <t>Užimtų vaikų ir jaunimo skaičius skaičius</t>
  </si>
  <si>
    <t>Vaikų ir jaunimo socializacijos projektų įgyvendinimas</t>
  </si>
  <si>
    <t>11/7</t>
  </si>
  <si>
    <t>Veikiančių daugiafunkcių centrų ir vaiko dienos centrų skaičius</t>
  </si>
  <si>
    <t>Vaikų ir jaunimo neformalaus ugdymo galimybių (ypač kaimo vietovėse) plėtojimas</t>
  </si>
  <si>
    <t>Programos uždaviniai: Vystyti jaunimui palankią aplinką, infrastruktūrą, plėsti ir skatinti jaunimo veiklas bei užimtumą</t>
  </si>
  <si>
    <t>Programos tikslai: Galimybių mokytis ir tobulėti visiems užtikrinimas</t>
  </si>
  <si>
    <t>Renginių, skatinančių moterų ir vyrų lygybę bei diskriminacijos mažinimo darbo rinkoje, skaičius</t>
  </si>
  <si>
    <t>Diskriminacijos mažinimo ir socialinių problemų prevencija darbo rinkoje</t>
  </si>
  <si>
    <t xml:space="preserve">Renginiuose, skatinančiuose moterų ir vyrų lygybę bei diskriminacijos mažinimo darbo rinkoje, dalyvavę asmenys siekiant, kad mokymuose dalyvautų ne mažiau kaip 40 proc. tos pačios lyties asmenų </t>
  </si>
  <si>
    <t>Šeimos ir darbo įsipareigojimų derinimas</t>
  </si>
  <si>
    <t>Programos uždavinys: Užtikrinti efektyvų savivaldybės įstaigų valdymą, gerinti žmogiškųjų išteklių kompetencijas, vystyti informacines technologijas</t>
  </si>
  <si>
    <t>Naujai įkurtų NVO skaičius</t>
  </si>
  <si>
    <t>2.5.2.</t>
  </si>
  <si>
    <t>Nevyriausybinių organizacijų tinklo plėtra ir veiklos skatinimas</t>
  </si>
  <si>
    <t>Parengtų nevyriausybinių organizacijų projektų skaičius</t>
  </si>
  <si>
    <t>Paremtų nevyriausybinių organizacijų skaičius</t>
  </si>
  <si>
    <t xml:space="preserve">
2.5.2.</t>
  </si>
  <si>
    <t>Remti, skatinti bei inicijuoti Pasvalio rajono nevyriausybinių organizacijų, vykdomus projektus, didinant jų įtrauktį</t>
  </si>
  <si>
    <t>Paramą gavusių policijos programų/projektų skaičius</t>
  </si>
  <si>
    <t>Policijos įgyvendinamų projektų rėmimas</t>
  </si>
  <si>
    <t>Paramą gavusių religinių bendrijų skaičius</t>
  </si>
  <si>
    <t>Remti, skatinti bei inicijuoti Pasvalio rajono religinių bendruomenių vykdomus projektus, didinant jų įtrauktį</t>
  </si>
  <si>
    <t>Paramą gavusių bendruomenių skaičius</t>
  </si>
  <si>
    <t>Remti, skatinti bei inicijuoti Pasvalio rajono bendruomeninių organizacijų vykdomus projektus, didinant jų įtrauktį</t>
  </si>
  <si>
    <t>Programos uždaviniai: Gerinti nevyriausybinio sektoriaus veiklos sąlygas, didinti jų įtrauktį; Vykdyti prevencines programas ir veiklas</t>
  </si>
  <si>
    <t xml:space="preserve">Programos tikslai:  Bendruomeniškumo ugdymas </t>
  </si>
  <si>
    <t>2 PRIORITETAS. AUKŠTA GYVENIMO KOKYBĖ SOCIALIAI ATSAKINGAME IR PILIETIŠKAME RAJONE; 4 PRIORITETAS. SAUGUS RAJONAS IR EFEKTYVI SAVIVALDA</t>
  </si>
  <si>
    <t>Bendruomeninės veiklos ir jaunimo rėmimo programa</t>
  </si>
  <si>
    <t>BENDRUOMENINĖS VEIKLOS IR JAUNIMO RĖMIMO PROGRAMA (KODAS 08)</t>
  </si>
  <si>
    <t>Plauojamos gauti ES paramos lėšos</t>
  </si>
  <si>
    <t>Paskatintų sportininkų skaičius</t>
  </si>
  <si>
    <t>2.4.4.</t>
  </si>
  <si>
    <t xml:space="preserve">Nevyriausybinių kūno kultūros ir sporto organizacijų, viešųjų įstaigų perspektyvių sportininkų skatinimo projektams finansuoti </t>
  </si>
  <si>
    <t xml:space="preserve">Nevyriausybinių kūno kultūros ir sporto organizacijų, viešųjų įstaigų mėgėjiško sporto projektams finansuoti </t>
  </si>
  <si>
    <t xml:space="preserve">Nevyriausybinių kūno kultūros ir sporto organizacijų, viešųjų įstaigų profesionalaus sporto projektams finansuoti </t>
  </si>
  <si>
    <t>Projektų veiklose dalyvavusių asmenų skaičius, siekiant ne mažesnio kaip 30 proc. tos pačios lyties asmenų dalyvavimo</t>
  </si>
  <si>
    <t>Paremtų sporto projektų skaičius</t>
  </si>
  <si>
    <t>10.12</t>
  </si>
  <si>
    <t>Kūno kultūros ir sporto programų bei projektų finansavimas ir įgyvendinimas</t>
  </si>
  <si>
    <t>Sporto renginių dalyvių skaičius</t>
  </si>
  <si>
    <t>Organizuotų sporto renginių varžybų skaičius</t>
  </si>
  <si>
    <t>Organizuoti sporto renginius Pasvalio rajone bei skatinti dalyvauti juose</t>
  </si>
  <si>
    <t>Programos uždavinys: Didinti gyventojų fizinį aktyvumą, ugdyti sportišką bendruomenę</t>
  </si>
  <si>
    <t>18/0</t>
  </si>
  <si>
    <t xml:space="preserve">Suteiktų priklausomybės konsultanto paslaugų skaičius, vnt. </t>
  </si>
  <si>
    <t>Asmenų, baigusių programą dalis nuo pradėjusių, proc.</t>
  </si>
  <si>
    <t>2.4.2.</t>
  </si>
  <si>
    <t>9.4</t>
  </si>
  <si>
    <t>Visuomenės psichikos sveikatos gerinimas</t>
  </si>
  <si>
    <t>Į rajoną pritrauktų specialistų skaičius</t>
  </si>
  <si>
    <t>Pasvalio ligoninė;
PASPC</t>
  </si>
  <si>
    <t xml:space="preserve">Specialistų pritraukimas sveikatos netolygumams mažinti </t>
  </si>
  <si>
    <t>Mokymai skirti specialistams, dirbantiems su jaunimu, skaičius</t>
  </si>
  <si>
    <t>Sveikatos priežiūros paslaugos suteiktos jaunimui, skaičius</t>
  </si>
  <si>
    <t>Adaptuoto ir išplėsto jaunimui palankių sveikatos priežiūros paslaugų (JPSPP) teikimo modelio įdiegimas</t>
  </si>
  <si>
    <t>Suteiktų paslaugų skaičius</t>
  </si>
  <si>
    <t>Pasvalio ligoninė</t>
  </si>
  <si>
    <t>Kompiuterinės tomografijos vystymas Pasvalio ligoninėje</t>
  </si>
  <si>
    <t>Asmenų, dalyvavusių projekto veiklose, skaičius</t>
  </si>
  <si>
    <t>9.4; 1</t>
  </si>
  <si>
    <t>Sveikos gyvensenos skatinimas Pasvalio rajono savivaldybėje</t>
  </si>
  <si>
    <t>Gyventojų sveikatos stiprinimas bei ligų prevencijos vykdymas</t>
  </si>
  <si>
    <t>Integruotų priklausomybės ligų gydymo paslaugų ir kokybės prieinamumo gerinimo tvarkos aprašo įgyvendinimas (proc.)</t>
  </si>
  <si>
    <t>Integruotų priklausomybės ligų gydymo paslaugų ir kokybės prieinamumo gerinimas</t>
  </si>
  <si>
    <t>Gerinti sveikatos priežiūros (asmens ir visuomenės) paslaugas, diegti naujas bei didinti jų prieinamumą Pasvalio rajone</t>
  </si>
  <si>
    <t>Informavimo veiksmų skaičius</t>
  </si>
  <si>
    <t>Sveikatinimo renginių skaičius 1000 gyventojų (vnt.)</t>
  </si>
  <si>
    <t>2.4.3.</t>
  </si>
  <si>
    <t>Organizuoti ir vykdyti Pasvalio rajono savivaldybės visuomenės sveikatos stebėseną</t>
  </si>
  <si>
    <t>Pacientų pasitenkinimas suteiktomis paslaugomis, proc.</t>
  </si>
  <si>
    <t>PASPC</t>
  </si>
  <si>
    <t xml:space="preserve">PASPC projekto „Pasvalio rajono gyventojų sveikatos stiprinimas ir gyventojų kokybės gerinimas" įgyvendinimas </t>
  </si>
  <si>
    <t>Asmenų, dalyvavusių veiklose, skaičius</t>
  </si>
  <si>
    <t>1;9.4</t>
  </si>
  <si>
    <t>Visuomenės sveikatos stebėsenos ataskaitos rekomendacijų priemonių plano įgyvendinimas</t>
  </si>
  <si>
    <t>Mokymuose dalyvavusių asmenų skaičius</t>
  </si>
  <si>
    <t>Pasvalio rajono savivaldybės 2021-2023 m. savižudybių prevencijos programa</t>
  </si>
  <si>
    <t>Asmenų, dalyvavusių programos veiklose, skaičius</t>
  </si>
  <si>
    <t xml:space="preserve"> 2.4.3.</t>
  </si>
  <si>
    <t>Pasvalio rajono savivaldybės priklausomybę sukeliančių medžiagų (narkotikų, alkoholio, tabako ir kitų) vartojimo mažinimo ir prevencijos 2020-2022 m. programa</t>
  </si>
  <si>
    <t>Programos dalyvių skaičius</t>
  </si>
  <si>
    <t>Vaikų dantų profilaktikos 2021-2023 m. programa</t>
  </si>
  <si>
    <t>1; 9.4</t>
  </si>
  <si>
    <t>Programos sveikatinimo projektų finansavimas</t>
  </si>
  <si>
    <t>1; 9</t>
  </si>
  <si>
    <t>Įgyvendinti Pasvalio rajono savivaldybės specialiąją visuomenės Visuomenės sveikatos rėmimo programą</t>
  </si>
  <si>
    <t>Sveikatinimo renginiuose dalyvaujančių asmenų skaičius 1000 gyventojų (vnt.)</t>
  </si>
  <si>
    <t>Visuomenės sveikatos biuro veiklos užtikrinimas</t>
  </si>
  <si>
    <t>Mokyklose organizuotų sveikatinimo renginių skaičius 1000 mokinių (vnt.)</t>
  </si>
  <si>
    <t>Organizuoti ir vykdyti Pasvalio rajono savivaldybės ikimokyklinio, priešmokyklinio ir mokyklinio amžiaus vaikų visuomenės sveikatos priežiūrą</t>
  </si>
  <si>
    <t>Programos uždaviniai: Sudaryti sąlygas gyventojams stiprinti sveikatą, kurti ir vystyti su visuomenės sveikatos stiprinimu susijusias veiklas</t>
  </si>
  <si>
    <t>Programos tikslas: Gyventojų sveikatos išsaugojimas ir stiprinimas</t>
  </si>
  <si>
    <t xml:space="preserve">2 PRIORITETAS. AUKŠTA GYVENIMO KOKYBĖ SOCIALIAI ATSAKINGAME IR PILIETIŠKAME RAJONE </t>
  </si>
  <si>
    <t>Žmogiškųjų išteklių ir socialinės gerovės plėtros programa</t>
  </si>
  <si>
    <t>ŽMOGIŠKŲJŲ IŠTEKLIŲ IR SOCIALINĖS GEROVĖS PLĖTROS PROGRAMA (KODAS 09)</t>
  </si>
  <si>
    <t>1; 10.1-10.10; 10.18</t>
  </si>
  <si>
    <t>Valstybės biudžeto lėšos akredituotai vaikų dienos socialinei priežiūrai administruoti</t>
  </si>
  <si>
    <t>1; 14; 15; 17-19; 21-25</t>
  </si>
  <si>
    <t>01.03.02.02</t>
  </si>
  <si>
    <t>07.06.01.02</t>
  </si>
  <si>
    <t>01.03.02.09</t>
  </si>
  <si>
    <t xml:space="preserve">Ekonominio skatinimo ir koronaviruso plitimo sukletų pasekmių mažinimo priemonėms finansuoti </t>
  </si>
  <si>
    <t>GALUTINĖ ASIGNAVIMŲ LENTELĖ 2021 M.</t>
  </si>
  <si>
    <t>Finansavimo šaltiniai</t>
  </si>
  <si>
    <t>Asignavimai</t>
  </si>
  <si>
    <t>Iš jų</t>
  </si>
  <si>
    <t>Turtui įsigyti</t>
  </si>
  <si>
    <t>IŠ VISO SAVIVALDYBĖS BIUDŽETO ASIGNAVIMAI, IŠ JŲ:</t>
  </si>
  <si>
    <t>Kellių priežiūros ir plėtros programa</t>
  </si>
  <si>
    <t>IŠ VISO:</t>
  </si>
  <si>
    <t>IŠ VISO PROGRAMOMS:</t>
  </si>
  <si>
    <t>Lėšos neformaliam vaikų švietimui</t>
  </si>
  <si>
    <t>LR valstybės biudžeto lėšos bibliotekų fondams papildyti</t>
  </si>
  <si>
    <t>ASIGNAVIMŲ ŠALTINIŲ SĄRAŠAS</t>
  </si>
  <si>
    <t>Trumpinys</t>
  </si>
  <si>
    <t>Reikšmė</t>
  </si>
  <si>
    <t>Savivaldybės savarankiškoms funkcijoms finansuoti (Tikslinė dotacija)</t>
  </si>
  <si>
    <t xml:space="preserve"> Valstybės biudžeto lėšos</t>
  </si>
  <si>
    <t>Valstybės investicijų lėšos</t>
  </si>
  <si>
    <t>Paskolos</t>
  </si>
  <si>
    <t>Mokinio krepšeliui finansuoti</t>
  </si>
  <si>
    <t>W/E</t>
  </si>
  <si>
    <t>Projektų, finansuojamų iš ES lėšų, vykdymui</t>
  </si>
  <si>
    <t>Slaugos ir priežiūros (pagalbos) tikslinių kompensacijų administravimas</t>
  </si>
  <si>
    <t>Programos uždavinys: Užtikrinti Savivaldybės teikiamų paslaugų kokybę ir prieinamumą</t>
  </si>
  <si>
    <t xml:space="preserve">Socialinių ir kitų gyvenamųjų, Savivaldybei nuosavybės teisę priklausančių, patalpų nuomos administravimas </t>
  </si>
  <si>
    <t>Tobulinti ir prižiūrėti Pasvalio rajono savivaldybės interneto svetainę bei Pasvalio rajono savivaldybės įstaigų bei organizacijų interneto svetaines</t>
  </si>
  <si>
    <t>Administruoti vaikų dienos centrų ir kitų užimtumo paslaugų vaikams tinklo plėtrą bendruomenėse</t>
  </si>
  <si>
    <t>Programos uždaviniai: Teikti gyventojų poreikius atitinkančias, visiems prieinamas socialines paslaugas, plėsti jų įvairovę; Kurti palankią vaikui ir šeimai aplinką</t>
  </si>
  <si>
    <t>Programos uždaviniai: Skatinti socialinę integraciją ir mažinti socialinę atskirtį</t>
  </si>
  <si>
    <t>SB(N)</t>
  </si>
  <si>
    <t>Pasvalio rajono savivaldybės Atsinaujinančių išteklių energijos naudojimo plėtros 2021-2030 metų veiksmų plano parengimas</t>
  </si>
  <si>
    <t>Pasvaliomiesto parko stadiono atnaujinimas</t>
  </si>
  <si>
    <t xml:space="preserve">Joniškėlio kultūros centro rekonstrukcija </t>
  </si>
  <si>
    <t>01.01.01.02</t>
  </si>
  <si>
    <t>01.01.01.03</t>
  </si>
  <si>
    <t>01.03.02.09 06.02.01.01 06.04.01.01 10.04.01.40</t>
  </si>
  <si>
    <t>06.02.01.01</t>
  </si>
  <si>
    <t>01.06.01.04</t>
  </si>
  <si>
    <t>08.03.01.01</t>
  </si>
  <si>
    <t>01.06.01.02</t>
  </si>
  <si>
    <t>09.06.01.01</t>
  </si>
  <si>
    <t>10.07.01.01</t>
  </si>
  <si>
    <t>04.07.04.01</t>
  </si>
  <si>
    <t>01.03.03.02</t>
  </si>
  <si>
    <t>04.01.02.01</t>
  </si>
  <si>
    <t>02.01.01.04</t>
  </si>
  <si>
    <t>02.02.01.01</t>
  </si>
  <si>
    <t>04.02.01.04</t>
  </si>
  <si>
    <t>03.02.01.01</t>
  </si>
  <si>
    <t>10.06.01.01</t>
  </si>
  <si>
    <t>10.04.01.40</t>
  </si>
  <si>
    <t>10.01.02.02</t>
  </si>
  <si>
    <t>10.06.01.40</t>
  </si>
  <si>
    <t>10.01.02.04</t>
  </si>
  <si>
    <t>01.07.01.01</t>
  </si>
  <si>
    <t>01.03.02.01</t>
  </si>
  <si>
    <t>01.06.01.02Z</t>
  </si>
  <si>
    <t xml:space="preserve">
Atitikmuo SPP (uždaviniai, priemonės)</t>
  </si>
  <si>
    <t>10.02.01.40</t>
  </si>
  <si>
    <t>10.03.01.01</t>
  </si>
  <si>
    <t>10.09.01.01</t>
  </si>
  <si>
    <t>10.04.01.01</t>
  </si>
  <si>
    <t>10.01.02.02P</t>
  </si>
  <si>
    <t>08.04.01.02</t>
  </si>
  <si>
    <t>10.01.02.02S</t>
  </si>
  <si>
    <t>09.02.01.01</t>
  </si>
  <si>
    <t>10.01.02.40</t>
  </si>
  <si>
    <t>10.01.02.01</t>
  </si>
  <si>
    <t xml:space="preserve">
Veiklos kodas biudžete</t>
  </si>
  <si>
    <t>09.05.01.01</t>
  </si>
  <si>
    <t>09.05.01.02</t>
  </si>
  <si>
    <t>09.02.02.01</t>
  </si>
  <si>
    <t>09.01.01.01 09.01.02.01</t>
  </si>
  <si>
    <t>09.01.02.01</t>
  </si>
  <si>
    <t>09.02.02.01 09.02.01.01</t>
  </si>
  <si>
    <t>09.08.01.01</t>
  </si>
  <si>
    <t>09.08.01.02</t>
  </si>
  <si>
    <t>08.02.01.08</t>
  </si>
  <si>
    <t>08.02.01.06</t>
  </si>
  <si>
    <t>08.02.01.01</t>
  </si>
  <si>
    <t>08.02.01.02</t>
  </si>
  <si>
    <t>08.02.01.08
08.01.01.02</t>
  </si>
  <si>
    <t>04.05.01.02</t>
  </si>
  <si>
    <t>06.04.01.01
04.03.07.01</t>
  </si>
  <si>
    <t>04.01.01.09</t>
  </si>
  <si>
    <t>06.02.01.01.</t>
  </si>
  <si>
    <t>06.02.01.01.
04.02.01.02</t>
  </si>
  <si>
    <t>05.01.01.01</t>
  </si>
  <si>
    <t>05.04.01.01</t>
  </si>
  <si>
    <t>05.03.01.01</t>
  </si>
  <si>
    <t>05.04.01.01 05.03.01.01</t>
  </si>
  <si>
    <t>04.02.01.01</t>
  </si>
  <si>
    <t xml:space="preserve">07.04.01.02 </t>
  </si>
  <si>
    <t>04.07.05.01</t>
  </si>
  <si>
    <t xml:space="preserve">10.06.01.01 </t>
  </si>
  <si>
    <t xml:space="preserve">10.04.01.01 </t>
  </si>
  <si>
    <t xml:space="preserve">09.01.01.01 </t>
  </si>
  <si>
    <t xml:space="preserve"> 04.05.01.02</t>
  </si>
  <si>
    <t xml:space="preserve">04.05.01.02 </t>
  </si>
  <si>
    <t xml:space="preserve"> 04.07.04.01</t>
  </si>
  <si>
    <t xml:space="preserve">04.07.04.01 </t>
  </si>
  <si>
    <t xml:space="preserve">04.09.01.01 </t>
  </si>
  <si>
    <t xml:space="preserve"> 04.09.01.01</t>
  </si>
  <si>
    <t xml:space="preserve"> 04.02.01.01</t>
  </si>
  <si>
    <t xml:space="preserve"> 08.02.01.08</t>
  </si>
  <si>
    <t xml:space="preserve">08.02.01.02 </t>
  </si>
  <si>
    <t xml:space="preserve"> 08.02.01.01</t>
  </si>
  <si>
    <t xml:space="preserve"> 08.06.01.01</t>
  </si>
  <si>
    <t xml:space="preserve"> 04.07.03.01</t>
  </si>
  <si>
    <t>03.01.01.01</t>
  </si>
  <si>
    <t>08.04.01.01</t>
  </si>
  <si>
    <t>07.04.01.02</t>
  </si>
  <si>
    <t>05.06.01.01 07.04.01.02</t>
  </si>
  <si>
    <t>07.06.01.01</t>
  </si>
  <si>
    <t>08.01.01.02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</si>
</sst>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(* #,##0.00_);_(* \(#,##0.00\);_(* &quot;-&quot;??_);_(@_)"/>
    <numFmt numFmtId="167" formatCode="0.000"/>
  </numFmts>
  <fonts count="42" x14ac:knownFonts="1">
    <font>
      <sz val="11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7"/>
      <name val="Times New Roman"/>
      <family val="1"/>
      <charset val="186"/>
    </font>
    <font>
      <b/>
      <sz val="7"/>
      <color theme="1"/>
      <name val="Times New Roman"/>
      <family val="1"/>
    </font>
    <font>
      <b/>
      <sz val="7"/>
      <name val="Times New Roman"/>
      <family val="1"/>
      <charset val="186"/>
    </font>
    <font>
      <sz val="7"/>
      <name val="Arial"/>
      <family val="2"/>
      <charset val="186"/>
    </font>
    <font>
      <sz val="7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7"/>
      <color rgb="FF7030A0"/>
      <name val="Times New Roman"/>
      <family val="1"/>
      <charset val="186"/>
    </font>
    <font>
      <sz val="11"/>
      <color rgb="FF7030A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7"/>
      <color rgb="FFFF0000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9" tint="-0.249977111117893"/>
      <name val="Calibri"/>
      <family val="2"/>
      <charset val="186"/>
      <scheme val="minor"/>
    </font>
    <font>
      <i/>
      <sz val="7"/>
      <name val="Times New Roman"/>
      <family val="1"/>
      <charset val="186"/>
    </font>
    <font>
      <i/>
      <sz val="7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5"/>
      <color theme="3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5"/>
      <color theme="3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2" fillId="0" borderId="0" applyBorder="0"/>
    <xf numFmtId="0" fontId="23" fillId="0" borderId="0"/>
    <xf numFmtId="0" fontId="3" fillId="0" borderId="0"/>
    <xf numFmtId="0" fontId="23" fillId="0" borderId="0"/>
    <xf numFmtId="0" fontId="32" fillId="0" borderId="76" applyNumberFormat="0" applyFill="0" applyAlignment="0" applyProtection="0"/>
  </cellStyleXfs>
  <cellXfs count="167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0" xfId="1" applyFont="1" applyBorder="1" applyAlignment="1">
      <alignment horizontal="center" vertical="center" textRotation="90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7" fillId="3" borderId="2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/>
    <xf numFmtId="0" fontId="9" fillId="0" borderId="0" xfId="0" applyFont="1"/>
    <xf numFmtId="49" fontId="7" fillId="4" borderId="29" xfId="1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164" fontId="7" fillId="7" borderId="20" xfId="3" applyNumberFormat="1" applyFont="1" applyFill="1" applyBorder="1" applyAlignment="1">
      <alignment horizontal="center" vertical="center"/>
    </xf>
    <xf numFmtId="165" fontId="7" fillId="7" borderId="20" xfId="3" applyNumberFormat="1" applyFont="1" applyFill="1" applyBorder="1" applyAlignment="1">
      <alignment horizontal="center" vertical="center"/>
    </xf>
    <xf numFmtId="165" fontId="7" fillId="7" borderId="41" xfId="3" applyNumberFormat="1" applyFont="1" applyFill="1" applyBorder="1" applyAlignment="1">
      <alignment horizontal="center" vertical="center"/>
    </xf>
    <xf numFmtId="165" fontId="7" fillId="7" borderId="42" xfId="3" applyNumberFormat="1" applyFont="1" applyFill="1" applyBorder="1" applyAlignment="1">
      <alignment horizontal="center" vertical="center"/>
    </xf>
    <xf numFmtId="49" fontId="5" fillId="0" borderId="42" xfId="1" applyNumberFormat="1" applyFont="1" applyBorder="1" applyAlignment="1">
      <alignment vertical="center" wrapText="1"/>
    </xf>
    <xf numFmtId="164" fontId="5" fillId="6" borderId="9" xfId="1" applyNumberFormat="1" applyFont="1" applyFill="1" applyBorder="1" applyAlignment="1">
      <alignment horizontal="center" vertical="center"/>
    </xf>
    <xf numFmtId="164" fontId="5" fillId="0" borderId="8" xfId="1" applyNumberFormat="1" applyFont="1" applyBorder="1" applyAlignment="1">
      <alignment vertical="center" wrapText="1"/>
    </xf>
    <xf numFmtId="164" fontId="5" fillId="0" borderId="42" xfId="1" applyNumberFormat="1" applyFont="1" applyBorder="1" applyAlignment="1">
      <alignment vertical="center" wrapText="1"/>
    </xf>
    <xf numFmtId="164" fontId="5" fillId="0" borderId="23" xfId="1" applyNumberFormat="1" applyFont="1" applyBorder="1" applyAlignment="1">
      <alignment vertical="center" wrapText="1"/>
    </xf>
    <xf numFmtId="164" fontId="5" fillId="6" borderId="36" xfId="1" applyNumberFormat="1" applyFont="1" applyFill="1" applyBorder="1" applyAlignment="1">
      <alignment horizontal="center" vertical="center"/>
    </xf>
    <xf numFmtId="165" fontId="5" fillId="6" borderId="46" xfId="1" applyNumberFormat="1" applyFont="1" applyFill="1" applyBorder="1" applyAlignment="1">
      <alignment horizontal="center" vertical="center"/>
    </xf>
    <xf numFmtId="49" fontId="6" fillId="5" borderId="48" xfId="0" applyNumberFormat="1" applyFont="1" applyFill="1" applyBorder="1" applyAlignment="1">
      <alignment horizontal="center" vertical="center"/>
    </xf>
    <xf numFmtId="165" fontId="7" fillId="5" borderId="23" xfId="1" applyNumberFormat="1" applyFont="1" applyFill="1" applyBorder="1" applyAlignment="1">
      <alignment horizontal="center" vertical="center"/>
    </xf>
    <xf numFmtId="164" fontId="7" fillId="5" borderId="40" xfId="1" applyNumberFormat="1" applyFont="1" applyFill="1" applyBorder="1" applyAlignment="1">
      <alignment horizontal="center" vertical="center"/>
    </xf>
    <xf numFmtId="164" fontId="7" fillId="5" borderId="44" xfId="1" applyNumberFormat="1" applyFont="1" applyFill="1" applyBorder="1" applyAlignment="1">
      <alignment horizontal="center" vertical="center"/>
    </xf>
    <xf numFmtId="164" fontId="5" fillId="6" borderId="15" xfId="1" applyNumberFormat="1" applyFont="1" applyFill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5" fontId="5" fillId="6" borderId="50" xfId="1" applyNumberFormat="1" applyFont="1" applyFill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65" fontId="5" fillId="6" borderId="16" xfId="1" applyNumberFormat="1" applyFont="1" applyFill="1" applyBorder="1" applyAlignment="1">
      <alignment horizontal="center" vertical="center"/>
    </xf>
    <xf numFmtId="0" fontId="0" fillId="0" borderId="0" xfId="0" applyBorder="1"/>
    <xf numFmtId="165" fontId="5" fillId="6" borderId="10" xfId="1" applyNumberFormat="1" applyFont="1" applyFill="1" applyBorder="1" applyAlignment="1">
      <alignment horizontal="center" vertical="center"/>
    </xf>
    <xf numFmtId="164" fontId="7" fillId="5" borderId="52" xfId="1" applyNumberFormat="1" applyFont="1" applyFill="1" applyBorder="1" applyAlignment="1">
      <alignment horizontal="center" vertical="center"/>
    </xf>
    <xf numFmtId="164" fontId="7" fillId="5" borderId="27" xfId="1" applyNumberFormat="1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49" fontId="7" fillId="3" borderId="59" xfId="1" applyNumberFormat="1" applyFont="1" applyFill="1" applyBorder="1" applyAlignment="1">
      <alignment horizontal="center" vertical="center"/>
    </xf>
    <xf numFmtId="164" fontId="5" fillId="0" borderId="57" xfId="1" applyNumberFormat="1" applyFont="1" applyBorder="1" applyAlignment="1">
      <alignment vertical="center" wrapText="1"/>
    </xf>
    <xf numFmtId="165" fontId="7" fillId="7" borderId="21" xfId="3" applyNumberFormat="1" applyFont="1" applyFill="1" applyBorder="1" applyAlignment="1">
      <alignment horizontal="center" vertical="center"/>
    </xf>
    <xf numFmtId="0" fontId="12" fillId="0" borderId="0" xfId="0" applyFont="1"/>
    <xf numFmtId="165" fontId="7" fillId="7" borderId="57" xfId="3" applyNumberFormat="1" applyFont="1" applyFill="1" applyBorder="1" applyAlignment="1">
      <alignment horizontal="center" vertical="center"/>
    </xf>
    <xf numFmtId="165" fontId="5" fillId="6" borderId="56" xfId="1" applyNumberFormat="1" applyFont="1" applyFill="1" applyBorder="1" applyAlignment="1">
      <alignment horizontal="center" vertical="center"/>
    </xf>
    <xf numFmtId="165" fontId="5" fillId="6" borderId="60" xfId="1" applyNumberFormat="1" applyFont="1" applyFill="1" applyBorder="1" applyAlignment="1">
      <alignment horizontal="center" vertical="center"/>
    </xf>
    <xf numFmtId="165" fontId="5" fillId="6" borderId="61" xfId="1" applyNumberFormat="1" applyFont="1" applyFill="1" applyBorder="1" applyAlignment="1">
      <alignment horizontal="center" vertical="center"/>
    </xf>
    <xf numFmtId="49" fontId="6" fillId="4" borderId="48" xfId="0" applyNumberFormat="1" applyFont="1" applyFill="1" applyBorder="1" applyAlignment="1">
      <alignment horizontal="center" vertical="center"/>
    </xf>
    <xf numFmtId="165" fontId="7" fillId="4" borderId="23" xfId="1" applyNumberFormat="1" applyFont="1" applyFill="1" applyBorder="1" applyAlignment="1">
      <alignment horizontal="center" vertical="center"/>
    </xf>
    <xf numFmtId="164" fontId="7" fillId="4" borderId="52" xfId="1" applyNumberFormat="1" applyFont="1" applyFill="1" applyBorder="1" applyAlignment="1">
      <alignment horizontal="center" vertical="center"/>
    </xf>
    <xf numFmtId="164" fontId="7" fillId="4" borderId="27" xfId="1" applyNumberFormat="1" applyFont="1" applyFill="1" applyBorder="1" applyAlignment="1">
      <alignment horizontal="center" vertical="center"/>
    </xf>
    <xf numFmtId="164" fontId="7" fillId="4" borderId="40" xfId="1" applyNumberFormat="1" applyFont="1" applyFill="1" applyBorder="1" applyAlignment="1">
      <alignment horizontal="center" vertical="center"/>
    </xf>
    <xf numFmtId="164" fontId="7" fillId="4" borderId="44" xfId="1" applyNumberFormat="1" applyFont="1" applyFill="1" applyBorder="1" applyAlignment="1">
      <alignment horizontal="center" vertical="center"/>
    </xf>
    <xf numFmtId="49" fontId="7" fillId="3" borderId="29" xfId="1" applyNumberFormat="1" applyFont="1" applyFill="1" applyBorder="1" applyAlignment="1">
      <alignment horizontal="center" vertical="center"/>
    </xf>
    <xf numFmtId="49" fontId="6" fillId="3" borderId="48" xfId="0" applyNumberFormat="1" applyFont="1" applyFill="1" applyBorder="1" applyAlignment="1">
      <alignment horizontal="center" vertical="center"/>
    </xf>
    <xf numFmtId="165" fontId="7" fillId="3" borderId="23" xfId="1" applyNumberFormat="1" applyFont="1" applyFill="1" applyBorder="1" applyAlignment="1">
      <alignment horizontal="center" vertical="center"/>
    </xf>
    <xf numFmtId="164" fontId="7" fillId="3" borderId="52" xfId="1" applyNumberFormat="1" applyFont="1" applyFill="1" applyBorder="1" applyAlignment="1">
      <alignment horizontal="center" vertical="center"/>
    </xf>
    <xf numFmtId="164" fontId="7" fillId="3" borderId="27" xfId="1" applyNumberFormat="1" applyFont="1" applyFill="1" applyBorder="1" applyAlignment="1">
      <alignment horizontal="center" vertical="center"/>
    </xf>
    <xf numFmtId="164" fontId="7" fillId="3" borderId="40" xfId="1" applyNumberFormat="1" applyFont="1" applyFill="1" applyBorder="1" applyAlignment="1">
      <alignment horizontal="center" vertical="center"/>
    </xf>
    <xf numFmtId="164" fontId="7" fillId="3" borderId="44" xfId="1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16" fillId="9" borderId="15" xfId="0" applyFont="1" applyFill="1" applyBorder="1"/>
    <xf numFmtId="0" fontId="16" fillId="9" borderId="15" xfId="0" applyFont="1" applyFill="1" applyBorder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8" fillId="0" borderId="14" xfId="0" applyFont="1" applyBorder="1" applyAlignment="1"/>
    <xf numFmtId="165" fontId="5" fillId="6" borderId="64" xfId="1" applyNumberFormat="1" applyFont="1" applyFill="1" applyBorder="1" applyAlignment="1">
      <alignment horizontal="center" vertical="center"/>
    </xf>
    <xf numFmtId="164" fontId="5" fillId="0" borderId="42" xfId="1" applyNumberFormat="1" applyFont="1" applyBorder="1" applyAlignment="1">
      <alignment horizontal="left" wrapText="1"/>
    </xf>
    <xf numFmtId="165" fontId="5" fillId="0" borderId="35" xfId="1" applyNumberFormat="1" applyFont="1" applyBorder="1" applyAlignment="1">
      <alignment vertical="center"/>
    </xf>
    <xf numFmtId="165" fontId="5" fillId="0" borderId="65" xfId="1" applyNumberFormat="1" applyFont="1" applyBorder="1" applyAlignment="1">
      <alignment vertical="center"/>
    </xf>
    <xf numFmtId="165" fontId="5" fillId="6" borderId="65" xfId="1" applyNumberFormat="1" applyFont="1" applyFill="1" applyBorder="1" applyAlignment="1">
      <alignment vertical="center"/>
    </xf>
    <xf numFmtId="164" fontId="5" fillId="0" borderId="20" xfId="1" applyNumberFormat="1" applyFont="1" applyBorder="1" applyAlignment="1">
      <alignment vertical="center" wrapText="1"/>
    </xf>
    <xf numFmtId="165" fontId="5" fillId="6" borderId="8" xfId="1" applyNumberFormat="1" applyFont="1" applyFill="1" applyBorder="1" applyAlignment="1">
      <alignment horizontal="center" vertical="center"/>
    </xf>
    <xf numFmtId="165" fontId="5" fillId="6" borderId="43" xfId="1" applyNumberFormat="1" applyFont="1" applyFill="1" applyBorder="1" applyAlignment="1">
      <alignment horizontal="center" vertical="center"/>
    </xf>
    <xf numFmtId="164" fontId="5" fillId="0" borderId="62" xfId="1" applyNumberFormat="1" applyFont="1" applyBorder="1" applyAlignment="1">
      <alignment vertical="center" wrapText="1"/>
    </xf>
    <xf numFmtId="165" fontId="5" fillId="0" borderId="9" xfId="1" applyNumberFormat="1" applyFont="1" applyBorder="1" applyAlignment="1">
      <alignment horizontal="center" vertical="center"/>
    </xf>
    <xf numFmtId="165" fontId="5" fillId="0" borderId="64" xfId="1" applyNumberFormat="1" applyFont="1" applyBorder="1" applyAlignment="1">
      <alignment horizontal="center" vertical="center"/>
    </xf>
    <xf numFmtId="164" fontId="7" fillId="7" borderId="47" xfId="3" applyNumberFormat="1" applyFont="1" applyFill="1" applyBorder="1" applyAlignment="1">
      <alignment horizontal="center" vertical="center"/>
    </xf>
    <xf numFmtId="165" fontId="5" fillId="6" borderId="10" xfId="1" applyNumberFormat="1" applyFont="1" applyFill="1" applyBorder="1" applyAlignment="1">
      <alignment vertical="center"/>
    </xf>
    <xf numFmtId="1" fontId="5" fillId="6" borderId="20" xfId="3" applyNumberFormat="1" applyFont="1" applyFill="1" applyBorder="1" applyAlignment="1">
      <alignment vertical="center"/>
    </xf>
    <xf numFmtId="1" fontId="5" fillId="6" borderId="21" xfId="3" applyNumberFormat="1" applyFont="1" applyFill="1" applyBorder="1" applyAlignment="1">
      <alignment vertical="center"/>
    </xf>
    <xf numFmtId="1" fontId="5" fillId="6" borderId="9" xfId="3" applyNumberFormat="1" applyFont="1" applyFill="1" applyBorder="1" applyAlignment="1">
      <alignment horizontal="center" vertical="center"/>
    </xf>
    <xf numFmtId="1" fontId="5" fillId="6" borderId="10" xfId="3" applyNumberFormat="1" applyFont="1" applyFill="1" applyBorder="1" applyAlignment="1">
      <alignment horizontal="center" vertical="center"/>
    </xf>
    <xf numFmtId="1" fontId="5" fillId="6" borderId="40" xfId="3" applyNumberFormat="1" applyFont="1" applyFill="1" applyBorder="1" applyAlignment="1">
      <alignment vertical="center"/>
    </xf>
    <xf numFmtId="1" fontId="5" fillId="6" borderId="44" xfId="3" applyNumberFormat="1" applyFont="1" applyFill="1" applyBorder="1" applyAlignment="1">
      <alignment vertical="center"/>
    </xf>
    <xf numFmtId="1" fontId="5" fillId="6" borderId="20" xfId="3" applyNumberFormat="1" applyFont="1" applyFill="1" applyBorder="1" applyAlignment="1">
      <alignment horizontal="center" vertical="center"/>
    </xf>
    <xf numFmtId="1" fontId="5" fillId="6" borderId="21" xfId="3" applyNumberFormat="1" applyFont="1" applyFill="1" applyBorder="1" applyAlignment="1">
      <alignment horizontal="center" vertical="center"/>
    </xf>
    <xf numFmtId="1" fontId="5" fillId="6" borderId="16" xfId="3" applyNumberFormat="1" applyFont="1" applyFill="1" applyBorder="1" applyAlignment="1">
      <alignment horizontal="center" vertical="center"/>
    </xf>
    <xf numFmtId="1" fontId="5" fillId="6" borderId="40" xfId="3" applyNumberFormat="1" applyFont="1" applyFill="1" applyBorder="1" applyAlignment="1">
      <alignment horizontal="center" vertical="center"/>
    </xf>
    <xf numFmtId="1" fontId="5" fillId="6" borderId="44" xfId="3" applyNumberFormat="1" applyFont="1" applyFill="1" applyBorder="1" applyAlignment="1">
      <alignment horizontal="center" vertical="center"/>
    </xf>
    <xf numFmtId="1" fontId="5" fillId="0" borderId="20" xfId="3" applyNumberFormat="1" applyFont="1" applyFill="1" applyBorder="1" applyAlignment="1">
      <alignment vertical="center"/>
    </xf>
    <xf numFmtId="1" fontId="5" fillId="0" borderId="21" xfId="3" applyNumberFormat="1" applyFont="1" applyFill="1" applyBorder="1" applyAlignment="1">
      <alignment vertical="center"/>
    </xf>
    <xf numFmtId="165" fontId="5" fillId="6" borderId="51" xfId="1" applyNumberFormat="1" applyFont="1" applyFill="1" applyBorder="1" applyAlignment="1">
      <alignment horizontal="center" vertical="center"/>
    </xf>
    <xf numFmtId="165" fontId="5" fillId="0" borderId="35" xfId="1" applyNumberFormat="1" applyFont="1" applyFill="1" applyBorder="1" applyAlignment="1">
      <alignment horizontal="center" vertical="center"/>
    </xf>
    <xf numFmtId="165" fontId="5" fillId="0" borderId="37" xfId="1" applyNumberFormat="1" applyFont="1" applyFill="1" applyBorder="1" applyAlignment="1">
      <alignment horizontal="center" vertical="center"/>
    </xf>
    <xf numFmtId="1" fontId="5" fillId="0" borderId="31" xfId="3" applyNumberFormat="1" applyFont="1" applyFill="1" applyBorder="1" applyAlignment="1">
      <alignment horizontal="center" vertical="center"/>
    </xf>
    <xf numFmtId="1" fontId="5" fillId="0" borderId="45" xfId="3" applyNumberFormat="1" applyFont="1" applyFill="1" applyBorder="1" applyAlignment="1">
      <alignment horizontal="center" vertical="center"/>
    </xf>
    <xf numFmtId="49" fontId="5" fillId="0" borderId="34" xfId="1" applyNumberFormat="1" applyFont="1" applyBorder="1" applyAlignment="1">
      <alignment horizontal="left" vertical="center" wrapText="1"/>
    </xf>
    <xf numFmtId="49" fontId="5" fillId="0" borderId="38" xfId="1" applyNumberFormat="1" applyFont="1" applyBorder="1" applyAlignment="1">
      <alignment horizontal="left" vertical="center" wrapText="1"/>
    </xf>
    <xf numFmtId="165" fontId="5" fillId="0" borderId="37" xfId="1" applyNumberFormat="1" applyFont="1" applyBorder="1" applyAlignment="1">
      <alignment horizontal="center" vertical="center"/>
    </xf>
    <xf numFmtId="165" fontId="5" fillId="6" borderId="34" xfId="1" applyNumberFormat="1" applyFont="1" applyFill="1" applyBorder="1" applyAlignment="1">
      <alignment horizontal="center" vertical="center"/>
    </xf>
    <xf numFmtId="165" fontId="5" fillId="6" borderId="38" xfId="1" applyNumberFormat="1" applyFont="1" applyFill="1" applyBorder="1" applyAlignment="1">
      <alignment horizontal="center" vertical="center"/>
    </xf>
    <xf numFmtId="165" fontId="5" fillId="6" borderId="32" xfId="1" applyNumberFormat="1" applyFont="1" applyFill="1" applyBorder="1" applyAlignment="1">
      <alignment horizontal="center" vertical="center"/>
    </xf>
    <xf numFmtId="165" fontId="5" fillId="6" borderId="37" xfId="1" applyNumberFormat="1" applyFont="1" applyFill="1" applyBorder="1" applyAlignment="1">
      <alignment horizontal="center" vertical="center"/>
    </xf>
    <xf numFmtId="164" fontId="5" fillId="6" borderId="35" xfId="1" applyNumberFormat="1" applyFont="1" applyFill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1" fontId="5" fillId="6" borderId="31" xfId="3" applyNumberFormat="1" applyFont="1" applyFill="1" applyBorder="1" applyAlignment="1">
      <alignment horizontal="center" vertical="center"/>
    </xf>
    <xf numFmtId="1" fontId="5" fillId="6" borderId="35" xfId="3" applyNumberFormat="1" applyFont="1" applyFill="1" applyBorder="1" applyAlignment="1">
      <alignment horizontal="center" vertical="center"/>
    </xf>
    <xf numFmtId="1" fontId="5" fillId="6" borderId="45" xfId="3" applyNumberFormat="1" applyFont="1" applyFill="1" applyBorder="1" applyAlignment="1">
      <alignment horizontal="center" vertical="center"/>
    </xf>
    <xf numFmtId="1" fontId="5" fillId="6" borderId="65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35" xfId="1" applyNumberFormat="1" applyFont="1" applyFill="1" applyBorder="1" applyAlignment="1">
      <alignment horizontal="center" vertical="center"/>
    </xf>
    <xf numFmtId="49" fontId="7" fillId="3" borderId="20" xfId="1" applyNumberFormat="1" applyFont="1" applyFill="1" applyBorder="1" applyAlignment="1">
      <alignment horizontal="center" vertical="center"/>
    </xf>
    <xf numFmtId="49" fontId="7" fillId="4" borderId="35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5" borderId="35" xfId="1" applyNumberFormat="1" applyFont="1" applyFill="1" applyBorder="1" applyAlignment="1">
      <alignment horizontal="center" vertical="center"/>
    </xf>
    <xf numFmtId="49" fontId="7" fillId="5" borderId="20" xfId="1" applyNumberFormat="1" applyFont="1" applyFill="1" applyBorder="1" applyAlignment="1">
      <alignment horizontal="center" vertical="center"/>
    </xf>
    <xf numFmtId="49" fontId="5" fillId="6" borderId="9" xfId="2" applyNumberFormat="1" applyFont="1" applyFill="1" applyBorder="1" applyAlignment="1">
      <alignment horizontal="center" vertical="center" wrapText="1"/>
    </xf>
    <xf numFmtId="49" fontId="5" fillId="6" borderId="35" xfId="2" applyNumberFormat="1" applyFont="1" applyFill="1" applyBorder="1" applyAlignment="1">
      <alignment horizontal="center" vertical="center" wrapText="1"/>
    </xf>
    <xf numFmtId="49" fontId="5" fillId="6" borderId="20" xfId="2" applyNumberFormat="1" applyFont="1" applyFill="1" applyBorder="1" applyAlignment="1">
      <alignment horizontal="center" vertical="center" wrapText="1"/>
    </xf>
    <xf numFmtId="49" fontId="7" fillId="3" borderId="36" xfId="1" applyNumberFormat="1" applyFont="1" applyFill="1" applyBorder="1" applyAlignment="1">
      <alignment horizontal="center" vertical="center"/>
    </xf>
    <xf numFmtId="49" fontId="7" fillId="4" borderId="36" xfId="1" applyNumberFormat="1" applyFont="1" applyFill="1" applyBorder="1" applyAlignment="1">
      <alignment horizontal="center" vertical="center"/>
    </xf>
    <xf numFmtId="49" fontId="7" fillId="5" borderId="36" xfId="1" applyNumberFormat="1" applyFont="1" applyFill="1" applyBorder="1" applyAlignment="1">
      <alignment horizontal="center" vertical="center"/>
    </xf>
    <xf numFmtId="49" fontId="7" fillId="0" borderId="36" xfId="1" applyNumberFormat="1" applyFont="1" applyBorder="1" applyAlignment="1">
      <alignment horizontal="center" vertical="center"/>
    </xf>
    <xf numFmtId="49" fontId="5" fillId="6" borderId="36" xfId="2" applyNumberFormat="1" applyFont="1" applyFill="1" applyBorder="1" applyAlignment="1">
      <alignment horizontal="center" vertical="center" wrapText="1"/>
    </xf>
    <xf numFmtId="49" fontId="5" fillId="6" borderId="40" xfId="2" applyNumberFormat="1" applyFont="1" applyFill="1" applyBorder="1" applyAlignment="1">
      <alignment horizontal="center" vertical="center" wrapText="1"/>
    </xf>
    <xf numFmtId="164" fontId="5" fillId="6" borderId="20" xfId="1" applyNumberFormat="1" applyFont="1" applyFill="1" applyBorder="1" applyAlignment="1">
      <alignment horizontal="left" vertical="center" wrapText="1"/>
    </xf>
    <xf numFmtId="164" fontId="5" fillId="0" borderId="34" xfId="1" applyNumberFormat="1" applyFont="1" applyBorder="1" applyAlignment="1">
      <alignment horizontal="left" vertical="center" wrapText="1"/>
    </xf>
    <xf numFmtId="164" fontId="5" fillId="0" borderId="30" xfId="1" applyNumberFormat="1" applyFont="1" applyBorder="1" applyAlignment="1">
      <alignment horizontal="left" vertical="center" wrapText="1"/>
    </xf>
    <xf numFmtId="164" fontId="5" fillId="0" borderId="49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38" xfId="1" applyNumberFormat="1" applyFont="1" applyBorder="1" applyAlignment="1">
      <alignment horizontal="left" vertical="center" wrapText="1"/>
    </xf>
    <xf numFmtId="49" fontId="7" fillId="0" borderId="35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4" borderId="9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4" borderId="31" xfId="1" applyNumberFormat="1" applyFont="1" applyFill="1" applyBorder="1" applyAlignment="1">
      <alignment horizontal="center" vertical="center"/>
    </xf>
    <xf numFmtId="49" fontId="7" fillId="3" borderId="30" xfId="1" applyNumberFormat="1" applyFont="1" applyFill="1" applyBorder="1" applyAlignment="1">
      <alignment horizontal="center" vertical="center"/>
    </xf>
    <xf numFmtId="49" fontId="7" fillId="3" borderId="47" xfId="1" applyNumberFormat="1" applyFont="1" applyFill="1" applyBorder="1" applyAlignment="1">
      <alignment horizontal="center" vertical="center"/>
    </xf>
    <xf numFmtId="1" fontId="5" fillId="0" borderId="53" xfId="3" applyNumberFormat="1" applyFont="1" applyFill="1" applyBorder="1" applyAlignment="1">
      <alignment horizontal="center" vertical="center"/>
    </xf>
    <xf numFmtId="1" fontId="5" fillId="0" borderId="54" xfId="3" applyNumberFormat="1" applyFont="1" applyFill="1" applyBorder="1" applyAlignment="1">
      <alignment horizontal="center" vertical="center"/>
    </xf>
    <xf numFmtId="49" fontId="7" fillId="3" borderId="53" xfId="1" applyNumberFormat="1" applyFont="1" applyFill="1" applyBorder="1" applyAlignment="1">
      <alignment horizontal="center" vertical="center"/>
    </xf>
    <xf numFmtId="49" fontId="7" fillId="4" borderId="53" xfId="1" applyNumberFormat="1" applyFont="1" applyFill="1" applyBorder="1" applyAlignment="1">
      <alignment horizontal="center" vertical="center"/>
    </xf>
    <xf numFmtId="49" fontId="7" fillId="5" borderId="53" xfId="1" applyNumberFormat="1" applyFont="1" applyFill="1" applyBorder="1" applyAlignment="1">
      <alignment horizontal="center" vertical="center"/>
    </xf>
    <xf numFmtId="165" fontId="5" fillId="6" borderId="45" xfId="1" applyNumberFormat="1" applyFont="1" applyFill="1" applyBorder="1" applyAlignment="1">
      <alignment horizontal="center" vertical="center"/>
    </xf>
    <xf numFmtId="165" fontId="5" fillId="6" borderId="65" xfId="1" applyNumberFormat="1" applyFont="1" applyFill="1" applyBorder="1" applyAlignment="1">
      <alignment horizontal="center" vertical="center"/>
    </xf>
    <xf numFmtId="1" fontId="5" fillId="6" borderId="36" xfId="3" applyNumberFormat="1" applyFont="1" applyFill="1" applyBorder="1" applyAlignment="1">
      <alignment horizontal="center" vertical="center"/>
    </xf>
    <xf numFmtId="1" fontId="5" fillId="6" borderId="43" xfId="3" applyNumberFormat="1" applyFont="1" applyFill="1" applyBorder="1" applyAlignment="1">
      <alignment horizontal="center" vertical="center"/>
    </xf>
    <xf numFmtId="0" fontId="12" fillId="0" borderId="14" xfId="0" applyFont="1" applyBorder="1"/>
    <xf numFmtId="1" fontId="5" fillId="6" borderId="37" xfId="3" applyNumberFormat="1" applyFont="1" applyFill="1" applyBorder="1" applyAlignment="1">
      <alignment horizontal="center" vertical="center"/>
    </xf>
    <xf numFmtId="0" fontId="0" fillId="0" borderId="14" xfId="0" applyBorder="1"/>
    <xf numFmtId="165" fontId="5" fillId="0" borderId="15" xfId="1" applyNumberFormat="1" applyFont="1" applyBorder="1" applyAlignment="1">
      <alignment vertical="center"/>
    </xf>
    <xf numFmtId="165" fontId="5" fillId="0" borderId="16" xfId="1" applyNumberFormat="1" applyFont="1" applyBorder="1" applyAlignment="1">
      <alignment vertical="center"/>
    </xf>
    <xf numFmtId="165" fontId="5" fillId="6" borderId="50" xfId="1" applyNumberFormat="1" applyFont="1" applyFill="1" applyBorder="1" applyAlignment="1">
      <alignment vertical="center"/>
    </xf>
    <xf numFmtId="165" fontId="5" fillId="6" borderId="16" xfId="1" applyNumberFormat="1" applyFont="1" applyFill="1" applyBorder="1" applyAlignment="1">
      <alignment vertical="center"/>
    </xf>
    <xf numFmtId="164" fontId="5" fillId="0" borderId="51" xfId="1" applyNumberFormat="1" applyFont="1" applyBorder="1" applyAlignment="1">
      <alignment horizontal="left" vertical="center" wrapText="1"/>
    </xf>
    <xf numFmtId="164" fontId="20" fillId="0" borderId="39" xfId="1" applyNumberFormat="1" applyFont="1" applyBorder="1" applyAlignment="1">
      <alignment vertical="center" wrapText="1"/>
    </xf>
    <xf numFmtId="164" fontId="5" fillId="0" borderId="38" xfId="1" applyNumberFormat="1" applyFont="1" applyBorder="1" applyAlignment="1">
      <alignment vertical="center" wrapText="1"/>
    </xf>
    <xf numFmtId="1" fontId="5" fillId="6" borderId="15" xfId="3" applyNumberFormat="1" applyFont="1" applyFill="1" applyBorder="1" applyAlignment="1">
      <alignment horizontal="center" vertical="center"/>
    </xf>
    <xf numFmtId="165" fontId="7" fillId="5" borderId="22" xfId="1" applyNumberFormat="1" applyFont="1" applyFill="1" applyBorder="1" applyAlignment="1">
      <alignment horizontal="center" vertical="center"/>
    </xf>
    <xf numFmtId="165" fontId="7" fillId="5" borderId="47" xfId="1" applyNumberFormat="1" applyFont="1" applyFill="1" applyBorder="1" applyAlignment="1">
      <alignment horizontal="center" vertical="center"/>
    </xf>
    <xf numFmtId="49" fontId="5" fillId="0" borderId="62" xfId="1" applyNumberFormat="1" applyFont="1" applyBorder="1" applyAlignment="1">
      <alignment vertical="center" wrapText="1"/>
    </xf>
    <xf numFmtId="165" fontId="5" fillId="6" borderId="54" xfId="1" applyNumberFormat="1" applyFont="1" applyFill="1" applyBorder="1" applyAlignment="1">
      <alignment horizontal="center" vertical="center"/>
    </xf>
    <xf numFmtId="164" fontId="5" fillId="0" borderId="71" xfId="1" applyNumberFormat="1" applyFont="1" applyBorder="1" applyAlignment="1">
      <alignment vertical="center" wrapText="1"/>
    </xf>
    <xf numFmtId="165" fontId="5" fillId="0" borderId="50" xfId="1" applyNumberFormat="1" applyFont="1" applyBorder="1" applyAlignment="1">
      <alignment horizontal="center" vertical="center"/>
    </xf>
    <xf numFmtId="165" fontId="5" fillId="6" borderId="17" xfId="1" applyNumberFormat="1" applyFont="1" applyFill="1" applyBorder="1" applyAlignment="1">
      <alignment horizontal="center" vertical="center"/>
    </xf>
    <xf numFmtId="164" fontId="7" fillId="7" borderId="40" xfId="3" applyNumberFormat="1" applyFont="1" applyFill="1" applyBorder="1" applyAlignment="1">
      <alignment horizontal="center" vertical="center"/>
    </xf>
    <xf numFmtId="165" fontId="7" fillId="7" borderId="40" xfId="3" applyNumberFormat="1" applyFont="1" applyFill="1" applyBorder="1" applyAlignment="1">
      <alignment horizontal="center" vertical="center"/>
    </xf>
    <xf numFmtId="165" fontId="5" fillId="0" borderId="53" xfId="1" applyNumberFormat="1" applyFont="1" applyBorder="1" applyAlignment="1">
      <alignment horizontal="center" vertical="center"/>
    </xf>
    <xf numFmtId="0" fontId="24" fillId="0" borderId="0" xfId="0" applyFont="1"/>
    <xf numFmtId="1" fontId="20" fillId="6" borderId="21" xfId="3" applyNumberFormat="1" applyFont="1" applyFill="1" applyBorder="1" applyAlignment="1">
      <alignment horizontal="center" vertical="center"/>
    </xf>
    <xf numFmtId="1" fontId="20" fillId="6" borderId="20" xfId="3" applyNumberFormat="1" applyFont="1" applyFill="1" applyBorder="1" applyAlignment="1">
      <alignment horizontal="center" vertical="center"/>
    </xf>
    <xf numFmtId="164" fontId="20" fillId="0" borderId="57" xfId="1" applyNumberFormat="1" applyFont="1" applyBorder="1" applyAlignment="1">
      <alignment vertical="center" wrapText="1"/>
    </xf>
    <xf numFmtId="165" fontId="21" fillId="7" borderId="21" xfId="3" applyNumberFormat="1" applyFont="1" applyFill="1" applyBorder="1" applyAlignment="1">
      <alignment horizontal="center" vertical="center"/>
    </xf>
    <xf numFmtId="165" fontId="21" fillId="7" borderId="42" xfId="3" applyNumberFormat="1" applyFont="1" applyFill="1" applyBorder="1" applyAlignment="1">
      <alignment horizontal="center" vertical="center"/>
    </xf>
    <xf numFmtId="165" fontId="21" fillId="7" borderId="41" xfId="3" applyNumberFormat="1" applyFont="1" applyFill="1" applyBorder="1" applyAlignment="1">
      <alignment horizontal="center" vertical="center"/>
    </xf>
    <xf numFmtId="165" fontId="21" fillId="7" borderId="20" xfId="3" applyNumberFormat="1" applyFont="1" applyFill="1" applyBorder="1" applyAlignment="1">
      <alignment horizontal="center" vertical="center"/>
    </xf>
    <xf numFmtId="164" fontId="21" fillId="7" borderId="20" xfId="3" applyNumberFormat="1" applyFont="1" applyFill="1" applyBorder="1" applyAlignment="1">
      <alignment horizontal="center" vertical="center"/>
    </xf>
    <xf numFmtId="2" fontId="20" fillId="6" borderId="16" xfId="3" applyNumberFormat="1" applyFont="1" applyFill="1" applyBorder="1" applyAlignment="1">
      <alignment horizontal="center" vertical="center"/>
    </xf>
    <xf numFmtId="2" fontId="20" fillId="6" borderId="15" xfId="3" applyNumberFormat="1" applyFont="1" applyFill="1" applyBorder="1" applyAlignment="1">
      <alignment horizontal="center" vertical="center"/>
    </xf>
    <xf numFmtId="164" fontId="20" fillId="0" borderId="17" xfId="1" applyNumberFormat="1" applyFont="1" applyBorder="1" applyAlignment="1">
      <alignment vertical="center" wrapText="1"/>
    </xf>
    <xf numFmtId="1" fontId="20" fillId="6" borderId="45" xfId="3" applyNumberFormat="1" applyFont="1" applyFill="1" applyBorder="1" applyAlignment="1">
      <alignment horizontal="center" vertical="center"/>
    </xf>
    <xf numFmtId="1" fontId="20" fillId="6" borderId="31" xfId="3" applyNumberFormat="1" applyFont="1" applyFill="1" applyBorder="1" applyAlignment="1">
      <alignment horizontal="center" vertical="center"/>
    </xf>
    <xf numFmtId="164" fontId="20" fillId="0" borderId="30" xfId="1" applyNumberFormat="1" applyFont="1" applyBorder="1" applyAlignment="1">
      <alignment vertical="center" wrapText="1"/>
    </xf>
    <xf numFmtId="165" fontId="20" fillId="6" borderId="16" xfId="1" applyNumberFormat="1" applyFont="1" applyFill="1" applyBorder="1" applyAlignment="1">
      <alignment horizontal="center" vertical="center"/>
    </xf>
    <xf numFmtId="165" fontId="20" fillId="6" borderId="50" xfId="1" applyNumberFormat="1" applyFont="1" applyFill="1" applyBorder="1" applyAlignment="1">
      <alignment horizontal="center" vertical="center"/>
    </xf>
    <xf numFmtId="49" fontId="20" fillId="0" borderId="42" xfId="1" applyNumberFormat="1" applyFont="1" applyBorder="1" applyAlignment="1">
      <alignment vertical="center" wrapText="1"/>
    </xf>
    <xf numFmtId="165" fontId="21" fillId="7" borderId="60" xfId="3" applyNumberFormat="1" applyFont="1" applyFill="1" applyBorder="1" applyAlignment="1">
      <alignment horizontal="center" vertical="center"/>
    </xf>
    <xf numFmtId="165" fontId="21" fillId="7" borderId="56" xfId="3" applyNumberFormat="1" applyFont="1" applyFill="1" applyBorder="1" applyAlignment="1">
      <alignment horizontal="center" vertical="center"/>
    </xf>
    <xf numFmtId="165" fontId="21" fillId="7" borderId="53" xfId="3" applyNumberFormat="1" applyFont="1" applyFill="1" applyBorder="1" applyAlignment="1">
      <alignment horizontal="center" vertical="center"/>
    </xf>
    <xf numFmtId="164" fontId="21" fillId="7" borderId="53" xfId="3" applyNumberFormat="1" applyFont="1" applyFill="1" applyBorder="1" applyAlignment="1">
      <alignment horizontal="center" vertical="center"/>
    </xf>
    <xf numFmtId="49" fontId="20" fillId="6" borderId="43" xfId="3" applyNumberFormat="1" applyFont="1" applyFill="1" applyBorder="1" applyAlignment="1">
      <alignment horizontal="center" vertical="center"/>
    </xf>
    <xf numFmtId="49" fontId="20" fillId="6" borderId="36" xfId="3" applyNumberFormat="1" applyFont="1" applyFill="1" applyBorder="1" applyAlignment="1">
      <alignment horizontal="center" vertical="center"/>
    </xf>
    <xf numFmtId="49" fontId="20" fillId="0" borderId="50" xfId="1" applyNumberFormat="1" applyFont="1" applyBorder="1" applyAlignment="1">
      <alignment horizontal="left" vertical="center" wrapText="1"/>
    </xf>
    <xf numFmtId="1" fontId="20" fillId="6" borderId="10" xfId="3" applyNumberFormat="1" applyFont="1" applyFill="1" applyBorder="1" applyAlignment="1">
      <alignment horizontal="center" vertical="center"/>
    </xf>
    <xf numFmtId="1" fontId="20" fillId="6" borderId="9" xfId="3" applyNumberFormat="1" applyFont="1" applyFill="1" applyBorder="1" applyAlignment="1">
      <alignment horizontal="center" vertical="center"/>
    </xf>
    <xf numFmtId="49" fontId="20" fillId="0" borderId="51" xfId="1" applyNumberFormat="1" applyFont="1" applyBorder="1" applyAlignment="1">
      <alignment horizontal="left" vertical="center" wrapText="1"/>
    </xf>
    <xf numFmtId="1" fontId="20" fillId="6" borderId="44" xfId="3" applyNumberFormat="1" applyFont="1" applyFill="1" applyBorder="1" applyAlignment="1">
      <alignment horizontal="center" vertical="center"/>
    </xf>
    <xf numFmtId="1" fontId="20" fillId="6" borderId="40" xfId="3" applyNumberFormat="1" applyFont="1" applyFill="1" applyBorder="1" applyAlignment="1">
      <alignment horizontal="center" vertical="center"/>
    </xf>
    <xf numFmtId="164" fontId="20" fillId="0" borderId="42" xfId="1" applyNumberFormat="1" applyFont="1" applyBorder="1" applyAlignment="1">
      <alignment horizontal="left" wrapText="1"/>
    </xf>
    <xf numFmtId="165" fontId="21" fillId="7" borderId="57" xfId="3" applyNumberFormat="1" applyFont="1" applyFill="1" applyBorder="1" applyAlignment="1">
      <alignment horizontal="center" vertical="center"/>
    </xf>
    <xf numFmtId="1" fontId="20" fillId="6" borderId="16" xfId="3" applyNumberFormat="1" applyFont="1" applyFill="1" applyBorder="1" applyAlignment="1">
      <alignment horizontal="center" vertical="center"/>
    </xf>
    <xf numFmtId="164" fontId="20" fillId="0" borderId="51" xfId="1" applyNumberFormat="1" applyFont="1" applyBorder="1" applyAlignment="1">
      <alignment vertical="center" wrapText="1"/>
    </xf>
    <xf numFmtId="165" fontId="20" fillId="6" borderId="17" xfId="1" applyNumberFormat="1" applyFont="1" applyFill="1" applyBorder="1" applyAlignment="1">
      <alignment horizontal="center" vertical="center"/>
    </xf>
    <xf numFmtId="165" fontId="20" fillId="0" borderId="16" xfId="1" applyNumberFormat="1" applyFont="1" applyBorder="1" applyAlignment="1">
      <alignment horizontal="center" vertical="center"/>
    </xf>
    <xf numFmtId="165" fontId="20" fillId="0" borderId="15" xfId="1" applyNumberFormat="1" applyFont="1" applyBorder="1" applyAlignment="1">
      <alignment horizontal="center" vertical="center"/>
    </xf>
    <xf numFmtId="164" fontId="20" fillId="6" borderId="15" xfId="1" applyNumberFormat="1" applyFont="1" applyFill="1" applyBorder="1" applyAlignment="1">
      <alignment horizontal="center" vertical="center"/>
    </xf>
    <xf numFmtId="1" fontId="20" fillId="6" borderId="15" xfId="3" applyNumberFormat="1" applyFont="1" applyFill="1" applyBorder="1" applyAlignment="1">
      <alignment horizontal="center" vertical="center"/>
    </xf>
    <xf numFmtId="164" fontId="20" fillId="0" borderId="50" xfId="1" applyNumberFormat="1" applyFont="1" applyBorder="1" applyAlignment="1">
      <alignment vertical="center" wrapText="1"/>
    </xf>
    <xf numFmtId="165" fontId="20" fillId="6" borderId="10" xfId="1" applyNumberFormat="1" applyFont="1" applyFill="1" applyBorder="1" applyAlignment="1">
      <alignment horizontal="center" vertical="center"/>
    </xf>
    <xf numFmtId="165" fontId="20" fillId="6" borderId="8" xfId="1" applyNumberFormat="1" applyFont="1" applyFill="1" applyBorder="1" applyAlignment="1">
      <alignment horizontal="center" vertical="center"/>
    </xf>
    <xf numFmtId="164" fontId="20" fillId="0" borderId="62" xfId="1" applyNumberFormat="1" applyFont="1" applyBorder="1" applyAlignment="1">
      <alignment vertical="center" wrapText="1"/>
    </xf>
    <xf numFmtId="165" fontId="20" fillId="6" borderId="46" xfId="1" applyNumberFormat="1" applyFont="1" applyFill="1" applyBorder="1" applyAlignment="1">
      <alignment horizontal="center" vertical="center"/>
    </xf>
    <xf numFmtId="165" fontId="20" fillId="6" borderId="39" xfId="1" applyNumberFormat="1" applyFont="1" applyFill="1" applyBorder="1" applyAlignment="1">
      <alignment horizontal="center" vertical="center"/>
    </xf>
    <xf numFmtId="165" fontId="20" fillId="0" borderId="46" xfId="1" applyNumberFormat="1" applyFont="1" applyBorder="1" applyAlignment="1">
      <alignment horizontal="center" vertical="center"/>
    </xf>
    <xf numFmtId="165" fontId="20" fillId="0" borderId="36" xfId="1" applyNumberFormat="1" applyFont="1" applyBorder="1" applyAlignment="1">
      <alignment horizontal="center" vertical="center"/>
    </xf>
    <xf numFmtId="164" fontId="20" fillId="6" borderId="36" xfId="1" applyNumberFormat="1" applyFont="1" applyFill="1" applyBorder="1" applyAlignment="1">
      <alignment horizontal="center" vertical="center"/>
    </xf>
    <xf numFmtId="164" fontId="20" fillId="0" borderId="8" xfId="1" applyNumberFormat="1" applyFont="1" applyBorder="1" applyAlignment="1">
      <alignment vertical="center" wrapText="1"/>
    </xf>
    <xf numFmtId="165" fontId="20" fillId="6" borderId="37" xfId="1" applyNumberFormat="1" applyFont="1" applyFill="1" applyBorder="1" applyAlignment="1">
      <alignment horizontal="center" vertical="center"/>
    </xf>
    <xf numFmtId="165" fontId="20" fillId="6" borderId="38" xfId="1" applyNumberFormat="1" applyFont="1" applyFill="1" applyBorder="1" applyAlignment="1">
      <alignment horizontal="center" vertical="center"/>
    </xf>
    <xf numFmtId="164" fontId="20" fillId="0" borderId="50" xfId="1" applyNumberFormat="1" applyFont="1" applyBorder="1" applyAlignment="1">
      <alignment horizontal="left" vertical="center" wrapText="1"/>
    </xf>
    <xf numFmtId="1" fontId="20" fillId="6" borderId="37" xfId="3" applyNumberFormat="1" applyFont="1" applyFill="1" applyBorder="1" applyAlignment="1">
      <alignment horizontal="center" vertical="center"/>
    </xf>
    <xf numFmtId="164" fontId="20" fillId="0" borderId="51" xfId="1" applyNumberFormat="1" applyFont="1" applyBorder="1" applyAlignment="1">
      <alignment horizontal="left" vertical="center" wrapText="1"/>
    </xf>
    <xf numFmtId="164" fontId="20" fillId="0" borderId="42" xfId="1" applyNumberFormat="1" applyFont="1" applyBorder="1" applyAlignment="1">
      <alignment vertical="center" wrapText="1"/>
    </xf>
    <xf numFmtId="1" fontId="20" fillId="6" borderId="46" xfId="3" applyNumberFormat="1" applyFont="1" applyFill="1" applyBorder="1" applyAlignment="1">
      <alignment horizontal="center" vertical="center"/>
    </xf>
    <xf numFmtId="164" fontId="20" fillId="0" borderId="30" xfId="1" applyNumberFormat="1" applyFont="1" applyBorder="1" applyAlignment="1">
      <alignment horizontal="left" vertical="center" wrapText="1"/>
    </xf>
    <xf numFmtId="165" fontId="20" fillId="6" borderId="61" xfId="1" applyNumberFormat="1" applyFont="1" applyFill="1" applyBorder="1" applyAlignment="1">
      <alignment horizontal="center" vertical="center"/>
    </xf>
    <xf numFmtId="165" fontId="20" fillId="6" borderId="64" xfId="1" applyNumberFormat="1" applyFont="1" applyFill="1" applyBorder="1" applyAlignment="1">
      <alignment horizontal="center" vertical="center"/>
    </xf>
    <xf numFmtId="165" fontId="20" fillId="0" borderId="37" xfId="1" applyNumberFormat="1" applyFont="1" applyBorder="1" applyAlignment="1">
      <alignment horizontal="center" vertical="center"/>
    </xf>
    <xf numFmtId="165" fontId="20" fillId="0" borderId="35" xfId="1" applyNumberFormat="1" applyFont="1" applyBorder="1" applyAlignment="1">
      <alignment horizontal="center" vertical="center"/>
    </xf>
    <xf numFmtId="164" fontId="20" fillId="6" borderId="9" xfId="1" applyNumberFormat="1" applyFont="1" applyFill="1" applyBorder="1" applyAlignment="1">
      <alignment horizontal="center" vertical="center"/>
    </xf>
    <xf numFmtId="165" fontId="20" fillId="6" borderId="69" xfId="1" applyNumberFormat="1" applyFont="1" applyFill="1" applyBorder="1" applyAlignment="1">
      <alignment horizontal="center" vertical="center"/>
    </xf>
    <xf numFmtId="164" fontId="20" fillId="0" borderId="34" xfId="1" applyNumberFormat="1" applyFont="1" applyBorder="1" applyAlignment="1">
      <alignment vertical="center" wrapText="1"/>
    </xf>
    <xf numFmtId="165" fontId="21" fillId="7" borderId="58" xfId="3" applyNumberFormat="1" applyFont="1" applyFill="1" applyBorder="1" applyAlignment="1">
      <alignment horizontal="center" vertical="center"/>
    </xf>
    <xf numFmtId="165" fontId="21" fillId="7" borderId="52" xfId="3" applyNumberFormat="1" applyFont="1" applyFill="1" applyBorder="1" applyAlignment="1">
      <alignment horizontal="center" vertical="center"/>
    </xf>
    <xf numFmtId="165" fontId="20" fillId="6" borderId="16" xfId="1" applyNumberFormat="1" applyFont="1" applyFill="1" applyBorder="1" applyAlignment="1">
      <alignment vertical="center"/>
    </xf>
    <xf numFmtId="165" fontId="20" fillId="6" borderId="50" xfId="1" applyNumberFormat="1" applyFont="1" applyFill="1" applyBorder="1" applyAlignment="1">
      <alignment vertical="center"/>
    </xf>
    <xf numFmtId="165" fontId="20" fillId="6" borderId="65" xfId="1" applyNumberFormat="1" applyFont="1" applyFill="1" applyBorder="1" applyAlignment="1">
      <alignment vertical="center"/>
    </xf>
    <xf numFmtId="165" fontId="20" fillId="6" borderId="51" xfId="1" applyNumberFormat="1" applyFont="1" applyFill="1" applyBorder="1" applyAlignment="1">
      <alignment vertical="center"/>
    </xf>
    <xf numFmtId="49" fontId="20" fillId="0" borderId="8" xfId="1" applyNumberFormat="1" applyFont="1" applyBorder="1" applyAlignment="1">
      <alignment horizontal="left" vertical="center" wrapText="1"/>
    </xf>
    <xf numFmtId="165" fontId="20" fillId="6" borderId="10" xfId="1" applyNumberFormat="1" applyFont="1" applyFill="1" applyBorder="1" applyAlignment="1">
      <alignment vertical="center"/>
    </xf>
    <xf numFmtId="165" fontId="20" fillId="6" borderId="70" xfId="1" applyNumberFormat="1" applyFont="1" applyFill="1" applyBorder="1" applyAlignment="1">
      <alignment vertical="center"/>
    </xf>
    <xf numFmtId="1" fontId="21" fillId="5" borderId="44" xfId="1" applyNumberFormat="1" applyFont="1" applyFill="1" applyBorder="1" applyAlignment="1">
      <alignment horizontal="center" vertical="center"/>
    </xf>
    <xf numFmtId="1" fontId="21" fillId="5" borderId="40" xfId="1" applyNumberFormat="1" applyFont="1" applyFill="1" applyBorder="1" applyAlignment="1">
      <alignment horizontal="center" vertical="center"/>
    </xf>
    <xf numFmtId="1" fontId="21" fillId="5" borderId="27" xfId="1" applyNumberFormat="1" applyFont="1" applyFill="1" applyBorder="1" applyAlignment="1">
      <alignment horizontal="center" vertical="center"/>
    </xf>
    <xf numFmtId="164" fontId="21" fillId="5" borderId="52" xfId="1" applyNumberFormat="1" applyFont="1" applyFill="1" applyBorder="1" applyAlignment="1">
      <alignment horizontal="center" vertical="center"/>
    </xf>
    <xf numFmtId="165" fontId="21" fillId="5" borderId="23" xfId="1" applyNumberFormat="1" applyFont="1" applyFill="1" applyBorder="1" applyAlignment="1">
      <alignment horizontal="center" vertical="center"/>
    </xf>
    <xf numFmtId="49" fontId="20" fillId="6" borderId="16" xfId="3" applyNumberFormat="1" applyFont="1" applyFill="1" applyBorder="1" applyAlignment="1">
      <alignment horizontal="center" vertical="center"/>
    </xf>
    <xf numFmtId="49" fontId="20" fillId="6" borderId="15" xfId="3" applyNumberFormat="1" applyFont="1" applyFill="1" applyBorder="1" applyAlignment="1">
      <alignment horizontal="center" vertical="center"/>
    </xf>
    <xf numFmtId="164" fontId="20" fillId="0" borderId="39" xfId="1" applyNumberFormat="1" applyFont="1" applyBorder="1" applyAlignment="1">
      <alignment horizontal="left" vertical="center" wrapText="1"/>
    </xf>
    <xf numFmtId="49" fontId="20" fillId="0" borderId="62" xfId="1" applyNumberFormat="1" applyFont="1" applyBorder="1" applyAlignment="1">
      <alignment vertical="center" wrapText="1"/>
    </xf>
    <xf numFmtId="49" fontId="20" fillId="0" borderId="50" xfId="1" applyNumberFormat="1" applyFont="1" applyBorder="1" applyAlignment="1">
      <alignment vertical="center" wrapText="1"/>
    </xf>
    <xf numFmtId="49" fontId="20" fillId="0" borderId="70" xfId="1" applyNumberFormat="1" applyFont="1" applyBorder="1" applyAlignment="1">
      <alignment vertical="center" wrapText="1"/>
    </xf>
    <xf numFmtId="165" fontId="20" fillId="6" borderId="70" xfId="1" applyNumberFormat="1" applyFont="1" applyFill="1" applyBorder="1" applyAlignment="1">
      <alignment horizontal="center" vertical="center"/>
    </xf>
    <xf numFmtId="0" fontId="14" fillId="9" borderId="15" xfId="0" applyFont="1" applyFill="1" applyBorder="1"/>
    <xf numFmtId="0" fontId="15" fillId="9" borderId="15" xfId="0" applyFont="1" applyFill="1" applyBorder="1" applyAlignment="1">
      <alignment horizontal="center" vertical="center"/>
    </xf>
    <xf numFmtId="0" fontId="16" fillId="8" borderId="15" xfId="0" applyFont="1" applyFill="1" applyBorder="1"/>
    <xf numFmtId="49" fontId="5" fillId="0" borderId="51" xfId="1" applyNumberFormat="1" applyFont="1" applyBorder="1" applyAlignment="1">
      <alignment horizontal="left" vertical="center" wrapText="1"/>
    </xf>
    <xf numFmtId="165" fontId="5" fillId="0" borderId="65" xfId="1" applyNumberFormat="1" applyFont="1" applyBorder="1" applyAlignment="1">
      <alignment horizontal="center" vertical="center"/>
    </xf>
    <xf numFmtId="164" fontId="5" fillId="0" borderId="39" xfId="1" applyNumberFormat="1" applyFont="1" applyBorder="1" applyAlignment="1">
      <alignment vertical="center" wrapText="1"/>
    </xf>
    <xf numFmtId="1" fontId="5" fillId="6" borderId="46" xfId="3" applyNumberFormat="1" applyFont="1" applyFill="1" applyBorder="1" applyAlignment="1">
      <alignment horizontal="center" vertical="center"/>
    </xf>
    <xf numFmtId="164" fontId="5" fillId="0" borderId="50" xfId="1" applyNumberFormat="1" applyFont="1" applyBorder="1" applyAlignment="1">
      <alignment vertical="center" wrapText="1"/>
    </xf>
    <xf numFmtId="164" fontId="5" fillId="0" borderId="51" xfId="1" applyNumberFormat="1" applyFont="1" applyBorder="1" applyAlignment="1">
      <alignment vertical="center" wrapText="1"/>
    </xf>
    <xf numFmtId="165" fontId="5" fillId="0" borderId="10" xfId="1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49" fontId="5" fillId="0" borderId="30" xfId="1" applyNumberFormat="1" applyFont="1" applyBorder="1" applyAlignment="1">
      <alignment horizontal="left" vertical="center" wrapText="1"/>
    </xf>
    <xf numFmtId="165" fontId="5" fillId="6" borderId="70" xfId="1" applyNumberFormat="1" applyFont="1" applyFill="1" applyBorder="1" applyAlignment="1">
      <alignment horizontal="center" vertical="center"/>
    </xf>
    <xf numFmtId="49" fontId="5" fillId="0" borderId="38" xfId="1" applyNumberFormat="1" applyFont="1" applyBorder="1" applyAlignment="1">
      <alignment vertical="center" wrapText="1"/>
    </xf>
    <xf numFmtId="49" fontId="5" fillId="0" borderId="17" xfId="1" applyNumberFormat="1" applyFont="1" applyBorder="1" applyAlignment="1">
      <alignment vertical="center" wrapText="1"/>
    </xf>
    <xf numFmtId="1" fontId="5" fillId="6" borderId="61" xfId="3" applyNumberFormat="1" applyFont="1" applyFill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165" fontId="7" fillId="7" borderId="63" xfId="3" applyNumberFormat="1" applyFont="1" applyFill="1" applyBorder="1" applyAlignment="1">
      <alignment horizontal="center" vertical="center"/>
    </xf>
    <xf numFmtId="165" fontId="7" fillId="7" borderId="23" xfId="3" applyNumberFormat="1" applyFont="1" applyFill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 vertical="center" wrapText="1"/>
    </xf>
    <xf numFmtId="165" fontId="5" fillId="0" borderId="60" xfId="1" applyNumberFormat="1" applyFont="1" applyBorder="1" applyAlignment="1">
      <alignment horizontal="center" vertical="center"/>
    </xf>
    <xf numFmtId="165" fontId="5" fillId="6" borderId="62" xfId="1" applyNumberFormat="1" applyFont="1" applyFill="1" applyBorder="1" applyAlignment="1">
      <alignment horizontal="center" vertical="center"/>
    </xf>
    <xf numFmtId="164" fontId="5" fillId="0" borderId="7" xfId="1" applyNumberFormat="1" applyFont="1" applyBorder="1" applyAlignment="1">
      <alignment horizontal="left" vertical="center" wrapText="1"/>
    </xf>
    <xf numFmtId="164" fontId="5" fillId="0" borderId="14" xfId="1" applyNumberFormat="1" applyFont="1" applyBorder="1" applyAlignment="1">
      <alignment horizontal="left" vertical="center" wrapText="1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2" xfId="1" applyNumberFormat="1" applyFont="1" applyFill="1" applyBorder="1" applyAlignment="1">
      <alignment horizontal="center" vertical="center"/>
    </xf>
    <xf numFmtId="165" fontId="7" fillId="3" borderId="19" xfId="1" applyNumberFormat="1" applyFont="1" applyFill="1" applyBorder="1" applyAlignment="1">
      <alignment horizontal="center" vertical="center"/>
    </xf>
    <xf numFmtId="165" fontId="7" fillId="3" borderId="22" xfId="1" applyNumberFormat="1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165" fontId="7" fillId="5" borderId="19" xfId="1" applyNumberFormat="1" applyFont="1" applyFill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165" fontId="7" fillId="7" borderId="44" xfId="3" applyNumberFormat="1" applyFont="1" applyFill="1" applyBorder="1" applyAlignment="1">
      <alignment horizontal="center" vertical="center"/>
    </xf>
    <xf numFmtId="1" fontId="5" fillId="0" borderId="21" xfId="1" applyNumberFormat="1" applyFont="1" applyBorder="1" applyAlignment="1">
      <alignment horizontal="center" vertical="center" wrapText="1"/>
    </xf>
    <xf numFmtId="1" fontId="5" fillId="0" borderId="20" xfId="1" applyNumberFormat="1" applyFont="1" applyBorder="1" applyAlignment="1">
      <alignment horizontal="center" vertical="center" wrapText="1"/>
    </xf>
    <xf numFmtId="49" fontId="19" fillId="0" borderId="42" xfId="1" applyNumberFormat="1" applyFont="1" applyBorder="1" applyAlignment="1">
      <alignment vertical="center" wrapText="1"/>
    </xf>
    <xf numFmtId="1" fontId="5" fillId="0" borderId="16" xfId="1" applyNumberFormat="1" applyFont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vertical="center" wrapText="1"/>
    </xf>
    <xf numFmtId="165" fontId="5" fillId="6" borderId="51" xfId="1" applyNumberFormat="1" applyFont="1" applyFill="1" applyBorder="1" applyAlignment="1">
      <alignment vertical="center"/>
    </xf>
    <xf numFmtId="165" fontId="7" fillId="10" borderId="41" xfId="3" applyNumberFormat="1" applyFont="1" applyFill="1" applyBorder="1" applyAlignment="1">
      <alignment horizontal="center" vertical="center"/>
    </xf>
    <xf numFmtId="165" fontId="7" fillId="10" borderId="20" xfId="3" applyNumberFormat="1" applyFont="1" applyFill="1" applyBorder="1" applyAlignment="1">
      <alignment horizontal="center" vertical="center"/>
    </xf>
    <xf numFmtId="49" fontId="5" fillId="0" borderId="50" xfId="1" applyNumberFormat="1" applyFont="1" applyBorder="1" applyAlignment="1">
      <alignment vertical="center" wrapText="1"/>
    </xf>
    <xf numFmtId="49" fontId="5" fillId="0" borderId="51" xfId="1" applyNumberFormat="1" applyFont="1" applyBorder="1" applyAlignment="1">
      <alignment vertical="center" wrapText="1"/>
    </xf>
    <xf numFmtId="0" fontId="0" fillId="0" borderId="24" xfId="0" applyBorder="1"/>
    <xf numFmtId="164" fontId="7" fillId="4" borderId="47" xfId="1" applyNumberFormat="1" applyFont="1" applyFill="1" applyBorder="1" applyAlignment="1">
      <alignment horizontal="center" vertical="center"/>
    </xf>
    <xf numFmtId="164" fontId="7" fillId="4" borderId="23" xfId="1" applyNumberFormat="1" applyFont="1" applyFill="1" applyBorder="1" applyAlignment="1">
      <alignment horizontal="center" vertical="center"/>
    </xf>
    <xf numFmtId="49" fontId="7" fillId="3" borderId="52" xfId="1" applyNumberFormat="1" applyFont="1" applyFill="1" applyBorder="1" applyAlignment="1">
      <alignment horizontal="center" vertical="center"/>
    </xf>
    <xf numFmtId="164" fontId="5" fillId="6" borderId="21" xfId="3" applyNumberFormat="1" applyFont="1" applyFill="1" applyBorder="1" applyAlignment="1">
      <alignment vertical="center"/>
    </xf>
    <xf numFmtId="164" fontId="5" fillId="6" borderId="40" xfId="3" applyNumberFormat="1" applyFont="1" applyFill="1" applyBorder="1" applyAlignment="1">
      <alignment vertical="center"/>
    </xf>
    <xf numFmtId="49" fontId="5" fillId="0" borderId="23" xfId="1" applyNumberFormat="1" applyFont="1" applyBorder="1" applyAlignment="1">
      <alignment vertical="center" wrapText="1"/>
    </xf>
    <xf numFmtId="164" fontId="5" fillId="11" borderId="16" xfId="3" applyNumberFormat="1" applyFont="1" applyFill="1" applyBorder="1" applyAlignment="1">
      <alignment horizontal="center" vertical="center"/>
    </xf>
    <xf numFmtId="164" fontId="5" fillId="11" borderId="15" xfId="3" applyNumberFormat="1" applyFont="1" applyFill="1" applyBorder="1" applyAlignment="1">
      <alignment horizontal="center" vertical="center"/>
    </xf>
    <xf numFmtId="49" fontId="5" fillId="11" borderId="17" xfId="1" applyNumberFormat="1" applyFont="1" applyFill="1" applyBorder="1" applyAlignment="1">
      <alignment horizontal="left" vertical="center" wrapText="1"/>
    </xf>
    <xf numFmtId="165" fontId="7" fillId="11" borderId="53" xfId="3" applyNumberFormat="1" applyFont="1" applyFill="1" applyBorder="1" applyAlignment="1">
      <alignment horizontal="center" vertical="center"/>
    </xf>
    <xf numFmtId="165" fontId="7" fillId="11" borderId="17" xfId="3" applyNumberFormat="1" applyFont="1" applyFill="1" applyBorder="1" applyAlignment="1">
      <alignment horizontal="center" vertical="center"/>
    </xf>
    <xf numFmtId="165" fontId="7" fillId="11" borderId="15" xfId="3" applyNumberFormat="1" applyFont="1" applyFill="1" applyBorder="1" applyAlignment="1">
      <alignment horizontal="center" vertical="center"/>
    </xf>
    <xf numFmtId="49" fontId="5" fillId="11" borderId="15" xfId="2" applyNumberFormat="1" applyFont="1" applyFill="1" applyBorder="1" applyAlignment="1">
      <alignment vertical="center" wrapText="1"/>
    </xf>
    <xf numFmtId="164" fontId="5" fillId="11" borderId="15" xfId="1" applyNumberFormat="1" applyFont="1" applyFill="1" applyBorder="1" applyAlignment="1">
      <alignment vertical="center" wrapText="1"/>
    </xf>
    <xf numFmtId="49" fontId="7" fillId="11" borderId="15" xfId="1" applyNumberFormat="1" applyFont="1" applyFill="1" applyBorder="1" applyAlignment="1">
      <alignment vertical="center"/>
    </xf>
    <xf numFmtId="49" fontId="7" fillId="5" borderId="53" xfId="1" applyNumberFormat="1" applyFont="1" applyFill="1" applyBorder="1" applyAlignment="1">
      <alignment vertical="center"/>
    </xf>
    <xf numFmtId="49" fontId="7" fillId="4" borderId="15" xfId="1" applyNumberFormat="1" applyFont="1" applyFill="1" applyBorder="1" applyAlignment="1">
      <alignment vertical="center"/>
    </xf>
    <xf numFmtId="49" fontId="7" fillId="3" borderId="53" xfId="1" applyNumberFormat="1" applyFont="1" applyFill="1" applyBorder="1" applyAlignment="1">
      <alignment vertical="center"/>
    </xf>
    <xf numFmtId="49" fontId="6" fillId="2" borderId="15" xfId="0" applyNumberFormat="1" applyFont="1" applyFill="1" applyBorder="1" applyAlignment="1">
      <alignment vertical="center"/>
    </xf>
    <xf numFmtId="164" fontId="5" fillId="6" borderId="54" xfId="3" applyNumberFormat="1" applyFont="1" applyFill="1" applyBorder="1" applyAlignment="1">
      <alignment horizontal="center" vertical="center"/>
    </xf>
    <xf numFmtId="164" fontId="5" fillId="6" borderId="53" xfId="3" applyNumberFormat="1" applyFont="1" applyFill="1" applyBorder="1" applyAlignment="1">
      <alignment horizontal="center" vertical="center"/>
    </xf>
    <xf numFmtId="49" fontId="5" fillId="0" borderId="62" xfId="1" applyNumberFormat="1" applyFont="1" applyBorder="1" applyAlignment="1">
      <alignment horizontal="left" vertical="center" wrapText="1"/>
    </xf>
    <xf numFmtId="164" fontId="5" fillId="6" borderId="53" xfId="1" applyNumberFormat="1" applyFont="1" applyFill="1" applyBorder="1" applyAlignment="1">
      <alignment horizontal="center" vertical="center"/>
    </xf>
    <xf numFmtId="49" fontId="5" fillId="6" borderId="15" xfId="2" applyNumberFormat="1" applyFont="1" applyFill="1" applyBorder="1" applyAlignment="1">
      <alignment horizontal="center" vertical="center" wrapText="1"/>
    </xf>
    <xf numFmtId="164" fontId="25" fillId="0" borderId="53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/>
    </xf>
    <xf numFmtId="49" fontId="7" fillId="5" borderId="15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>
      <alignment horizontal="center" vertical="center"/>
    </xf>
    <xf numFmtId="164" fontId="5" fillId="11" borderId="65" xfId="3" applyNumberFormat="1" applyFont="1" applyFill="1" applyBorder="1" applyAlignment="1">
      <alignment horizontal="center" vertical="center"/>
    </xf>
    <xf numFmtId="164" fontId="5" fillId="11" borderId="35" xfId="3" applyNumberFormat="1" applyFont="1" applyFill="1" applyBorder="1" applyAlignment="1">
      <alignment horizontal="center" vertical="center"/>
    </xf>
    <xf numFmtId="49" fontId="5" fillId="11" borderId="38" xfId="1" applyNumberFormat="1" applyFont="1" applyFill="1" applyBorder="1" applyAlignment="1">
      <alignment horizontal="left" vertical="center" wrapText="1"/>
    </xf>
    <xf numFmtId="165" fontId="7" fillId="11" borderId="61" xfId="3" applyNumberFormat="1" applyFont="1" applyFill="1" applyBorder="1" applyAlignment="1">
      <alignment horizontal="center" vertical="center"/>
    </xf>
    <xf numFmtId="49" fontId="7" fillId="5" borderId="15" xfId="1" applyNumberFormat="1" applyFont="1" applyFill="1" applyBorder="1" applyAlignment="1">
      <alignment vertical="center"/>
    </xf>
    <xf numFmtId="49" fontId="7" fillId="3" borderId="15" xfId="1" applyNumberFormat="1" applyFont="1" applyFill="1" applyBorder="1" applyAlignment="1">
      <alignment vertical="center"/>
    </xf>
    <xf numFmtId="164" fontId="5" fillId="6" borderId="16" xfId="3" applyNumberFormat="1" applyFont="1" applyFill="1" applyBorder="1" applyAlignment="1">
      <alignment vertical="center"/>
    </xf>
    <xf numFmtId="164" fontId="5" fillId="6" borderId="15" xfId="3" applyNumberFormat="1" applyFont="1" applyFill="1" applyBorder="1" applyAlignment="1">
      <alignment vertical="center"/>
    </xf>
    <xf numFmtId="164" fontId="5" fillId="11" borderId="43" xfId="3" applyNumberFormat="1" applyFont="1" applyFill="1" applyBorder="1" applyAlignment="1">
      <alignment horizontal="center" vertical="center"/>
    </xf>
    <xf numFmtId="164" fontId="5" fillId="11" borderId="36" xfId="3" applyNumberFormat="1" applyFont="1" applyFill="1" applyBorder="1" applyAlignment="1">
      <alignment horizontal="center" vertical="center"/>
    </xf>
    <xf numFmtId="49" fontId="5" fillId="11" borderId="39" xfId="1" applyNumberFormat="1" applyFont="1" applyFill="1" applyBorder="1" applyAlignment="1">
      <alignment horizontal="left" vertical="center" wrapText="1"/>
    </xf>
    <xf numFmtId="165" fontId="7" fillId="11" borderId="50" xfId="3" applyNumberFormat="1" applyFont="1" applyFill="1" applyBorder="1" applyAlignment="1">
      <alignment horizontal="center" vertical="center"/>
    </xf>
    <xf numFmtId="165" fontId="7" fillId="11" borderId="16" xfId="3" applyNumberFormat="1" applyFont="1" applyFill="1" applyBorder="1" applyAlignment="1">
      <alignment horizontal="center" vertical="center"/>
    </xf>
    <xf numFmtId="164" fontId="5" fillId="6" borderId="35" xfId="3" applyNumberFormat="1" applyFont="1" applyFill="1" applyBorder="1" applyAlignment="1">
      <alignment horizontal="center" vertical="center"/>
    </xf>
    <xf numFmtId="164" fontId="7" fillId="0" borderId="35" xfId="1" applyNumberFormat="1" applyFont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164" fontId="5" fillId="6" borderId="44" xfId="3" applyNumberFormat="1" applyFont="1" applyFill="1" applyBorder="1" applyAlignment="1">
      <alignment vertical="center"/>
    </xf>
    <xf numFmtId="49" fontId="5" fillId="0" borderId="40" xfId="2" applyNumberFormat="1" applyFont="1" applyBorder="1" applyAlignment="1">
      <alignment horizontal="center" vertical="center" wrapText="1"/>
    </xf>
    <xf numFmtId="164" fontId="7" fillId="0" borderId="35" xfId="1" applyNumberFormat="1" applyFont="1" applyBorder="1" applyAlignment="1">
      <alignment vertical="center" wrapText="1"/>
    </xf>
    <xf numFmtId="165" fontId="7" fillId="7" borderId="47" xfId="3" applyNumberFormat="1" applyFont="1" applyFill="1" applyBorder="1" applyAlignment="1">
      <alignment horizontal="center" vertical="center"/>
    </xf>
    <xf numFmtId="1" fontId="5" fillId="11" borderId="61" xfId="3" applyNumberFormat="1" applyFont="1" applyFill="1" applyBorder="1" applyAlignment="1">
      <alignment horizontal="center" vertical="center"/>
    </xf>
    <xf numFmtId="1" fontId="5" fillId="11" borderId="15" xfId="3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49" fontId="5" fillId="0" borderId="47" xfId="1" applyNumberFormat="1" applyFont="1" applyBorder="1" applyAlignment="1">
      <alignment vertical="center" wrapText="1"/>
    </xf>
    <xf numFmtId="49" fontId="5" fillId="11" borderId="50" xfId="1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vertical="center"/>
    </xf>
    <xf numFmtId="49" fontId="5" fillId="0" borderId="70" xfId="1" applyNumberFormat="1" applyFont="1" applyBorder="1" applyAlignment="1">
      <alignment horizontal="left" vertical="center" wrapText="1"/>
    </xf>
    <xf numFmtId="164" fontId="5" fillId="11" borderId="15" xfId="1" applyNumberFormat="1" applyFont="1" applyFill="1" applyBorder="1" applyAlignment="1">
      <alignment horizontal="left" vertical="center" wrapText="1"/>
    </xf>
    <xf numFmtId="164" fontId="7" fillId="0" borderId="9" xfId="1" applyNumberFormat="1" applyFont="1" applyBorder="1" applyAlignment="1">
      <alignment horizontal="left" vertical="center" wrapText="1"/>
    </xf>
    <xf numFmtId="1" fontId="5" fillId="11" borderId="16" xfId="3" applyNumberFormat="1" applyFont="1" applyFill="1" applyBorder="1" applyAlignment="1">
      <alignment horizontal="center" vertical="center"/>
    </xf>
    <xf numFmtId="1" fontId="5" fillId="11" borderId="50" xfId="3" applyNumberFormat="1" applyFont="1" applyFill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5" fontId="7" fillId="0" borderId="16" xfId="3" applyNumberFormat="1" applyFont="1" applyFill="1" applyBorder="1" applyAlignment="1">
      <alignment horizontal="center" vertical="center"/>
    </xf>
    <xf numFmtId="165" fontId="7" fillId="0" borderId="17" xfId="3" applyNumberFormat="1" applyFont="1" applyFill="1" applyBorder="1" applyAlignment="1">
      <alignment horizontal="center"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5" fillId="0" borderId="15" xfId="3" applyNumberFormat="1" applyFont="1" applyFill="1" applyBorder="1" applyAlignment="1">
      <alignment horizontal="center" vertical="center"/>
    </xf>
    <xf numFmtId="1" fontId="5" fillId="11" borderId="35" xfId="3" applyNumberFormat="1" applyFont="1" applyFill="1" applyBorder="1" applyAlignment="1">
      <alignment horizontal="center" vertical="center"/>
    </xf>
    <xf numFmtId="49" fontId="5" fillId="11" borderId="51" xfId="1" applyNumberFormat="1" applyFont="1" applyFill="1" applyBorder="1" applyAlignment="1">
      <alignment horizontal="left" vertical="center" wrapText="1"/>
    </xf>
    <xf numFmtId="1" fontId="5" fillId="6" borderId="54" xfId="3" applyNumberFormat="1" applyFont="1" applyFill="1" applyBorder="1" applyAlignment="1">
      <alignment horizontal="center" vertical="center"/>
    </xf>
    <xf numFmtId="1" fontId="5" fillId="6" borderId="53" xfId="3" applyNumberFormat="1" applyFont="1" applyFill="1" applyBorder="1" applyAlignment="1">
      <alignment horizontal="center" vertical="center"/>
    </xf>
    <xf numFmtId="49" fontId="5" fillId="0" borderId="56" xfId="1" applyNumberFormat="1" applyFont="1" applyBorder="1" applyAlignment="1">
      <alignment horizontal="left" vertical="center" wrapText="1"/>
    </xf>
    <xf numFmtId="49" fontId="6" fillId="2" borderId="62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5" fillId="0" borderId="50" xfId="1" applyNumberFormat="1" applyFont="1" applyBorder="1" applyAlignment="1">
      <alignment horizontal="left" vertical="center" wrapText="1"/>
    </xf>
    <xf numFmtId="164" fontId="5" fillId="6" borderId="65" xfId="3" applyNumberFormat="1" applyFont="1" applyFill="1" applyBorder="1" applyAlignment="1">
      <alignment horizontal="center" vertical="center"/>
    </xf>
    <xf numFmtId="1" fontId="5" fillId="11" borderId="65" xfId="3" applyNumberFormat="1" applyFont="1" applyFill="1" applyBorder="1" applyAlignment="1">
      <alignment horizontal="center" vertical="center"/>
    </xf>
    <xf numFmtId="49" fontId="5" fillId="6" borderId="40" xfId="2" applyNumberFormat="1" applyFont="1" applyFill="1" applyBorder="1" applyAlignment="1">
      <alignment vertical="center" wrapText="1"/>
    </xf>
    <xf numFmtId="164" fontId="5" fillId="6" borderId="40" xfId="1" applyNumberFormat="1" applyFont="1" applyFill="1" applyBorder="1" applyAlignment="1">
      <alignment vertical="center" wrapText="1"/>
    </xf>
    <xf numFmtId="49" fontId="7" fillId="0" borderId="40" xfId="1" applyNumberFormat="1" applyFont="1" applyBorder="1" applyAlignment="1">
      <alignment vertical="center"/>
    </xf>
    <xf numFmtId="49" fontId="7" fillId="5" borderId="40" xfId="1" applyNumberFormat="1" applyFont="1" applyFill="1" applyBorder="1" applyAlignment="1">
      <alignment vertical="center"/>
    </xf>
    <xf numFmtId="49" fontId="7" fillId="4" borderId="40" xfId="1" applyNumberFormat="1" applyFont="1" applyFill="1" applyBorder="1" applyAlignment="1">
      <alignment vertical="center"/>
    </xf>
    <xf numFmtId="49" fontId="7" fillId="3" borderId="40" xfId="1" applyNumberFormat="1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vertical="center"/>
    </xf>
    <xf numFmtId="1" fontId="5" fillId="6" borderId="10" xfId="3" applyNumberFormat="1" applyFont="1" applyFill="1" applyBorder="1" applyAlignment="1">
      <alignment vertical="center"/>
    </xf>
    <xf numFmtId="1" fontId="5" fillId="6" borderId="35" xfId="3" applyNumberFormat="1" applyFont="1" applyFill="1" applyBorder="1" applyAlignment="1">
      <alignment vertical="center"/>
    </xf>
    <xf numFmtId="164" fontId="7" fillId="6" borderId="36" xfId="1" applyNumberFormat="1" applyFont="1" applyFill="1" applyBorder="1" applyAlignment="1">
      <alignment horizontal="left" vertical="center" wrapText="1"/>
    </xf>
    <xf numFmtId="49" fontId="6" fillId="2" borderId="35" xfId="0" applyNumberFormat="1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horizontal="center" vertical="center"/>
    </xf>
    <xf numFmtId="0" fontId="7" fillId="4" borderId="40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7" fillId="5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5" fillId="6" borderId="44" xfId="3" applyNumberFormat="1" applyFont="1" applyFill="1" applyBorder="1" applyAlignment="1">
      <alignment horizontal="center" vertical="center"/>
    </xf>
    <xf numFmtId="0" fontId="5" fillId="6" borderId="40" xfId="3" applyNumberFormat="1" applyFont="1" applyFill="1" applyBorder="1" applyAlignment="1">
      <alignment horizontal="center" vertical="center"/>
    </xf>
    <xf numFmtId="0" fontId="5" fillId="6" borderId="65" xfId="3" applyNumberFormat="1" applyFont="1" applyFill="1" applyBorder="1" applyAlignment="1">
      <alignment horizontal="center" vertical="center"/>
    </xf>
    <xf numFmtId="0" fontId="5" fillId="6" borderId="35" xfId="3" applyNumberFormat="1" applyFont="1" applyFill="1" applyBorder="1" applyAlignment="1">
      <alignment horizontal="center" vertical="center"/>
    </xf>
    <xf numFmtId="0" fontId="5" fillId="6" borderId="21" xfId="3" applyNumberFormat="1" applyFont="1" applyFill="1" applyBorder="1" applyAlignment="1">
      <alignment horizontal="center" vertical="center"/>
    </xf>
    <xf numFmtId="0" fontId="5" fillId="6" borderId="20" xfId="3" applyNumberFormat="1" applyFont="1" applyFill="1" applyBorder="1" applyAlignment="1">
      <alignment horizontal="center" vertical="center"/>
    </xf>
    <xf numFmtId="0" fontId="5" fillId="6" borderId="16" xfId="3" applyNumberFormat="1" applyFont="1" applyFill="1" applyBorder="1" applyAlignment="1">
      <alignment horizontal="center" vertical="center"/>
    </xf>
    <xf numFmtId="0" fontId="5" fillId="6" borderId="15" xfId="3" applyNumberFormat="1" applyFont="1" applyFill="1" applyBorder="1" applyAlignment="1">
      <alignment horizontal="center" vertical="center"/>
    </xf>
    <xf numFmtId="164" fontId="5" fillId="0" borderId="50" xfId="1" applyNumberFormat="1" applyFont="1" applyBorder="1" applyAlignment="1">
      <alignment horizontal="left" vertical="center" wrapText="1"/>
    </xf>
    <xf numFmtId="0" fontId="5" fillId="6" borderId="10" xfId="3" applyNumberFormat="1" applyFont="1" applyFill="1" applyBorder="1" applyAlignment="1">
      <alignment horizontal="center" vertical="center"/>
    </xf>
    <xf numFmtId="0" fontId="5" fillId="6" borderId="43" xfId="3" applyNumberFormat="1" applyFont="1" applyFill="1" applyBorder="1" applyAlignment="1">
      <alignment horizontal="center" vertical="center"/>
    </xf>
    <xf numFmtId="0" fontId="5" fillId="6" borderId="36" xfId="3" applyNumberFormat="1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left" vertical="center" wrapText="1"/>
    </xf>
    <xf numFmtId="49" fontId="5" fillId="0" borderId="57" xfId="1" applyNumberFormat="1" applyFont="1" applyBorder="1" applyAlignment="1">
      <alignment vertical="center" wrapText="1"/>
    </xf>
    <xf numFmtId="0" fontId="5" fillId="6" borderId="9" xfId="3" applyNumberFormat="1" applyFont="1" applyFill="1" applyBorder="1" applyAlignment="1">
      <alignment horizontal="center" vertical="center"/>
    </xf>
    <xf numFmtId="49" fontId="5" fillId="6" borderId="21" xfId="3" applyNumberFormat="1" applyFont="1" applyFill="1" applyBorder="1" applyAlignment="1">
      <alignment horizontal="center" vertical="center"/>
    </xf>
    <xf numFmtId="49" fontId="5" fillId="6" borderId="20" xfId="3" applyNumberFormat="1" applyFont="1" applyFill="1" applyBorder="1" applyAlignment="1">
      <alignment horizontal="center" vertical="center"/>
    </xf>
    <xf numFmtId="49" fontId="5" fillId="0" borderId="56" xfId="1" applyNumberFormat="1" applyFont="1" applyBorder="1" applyAlignment="1">
      <alignment vertical="center" wrapText="1"/>
    </xf>
    <xf numFmtId="49" fontId="5" fillId="0" borderId="8" xfId="1" applyNumberFormat="1" applyFont="1" applyBorder="1" applyAlignment="1">
      <alignment vertical="center" wrapText="1"/>
    </xf>
    <xf numFmtId="164" fontId="5" fillId="0" borderId="14" xfId="1" applyNumberFormat="1" applyFont="1" applyBorder="1" applyAlignment="1">
      <alignment vertical="center" wrapText="1"/>
    </xf>
    <xf numFmtId="49" fontId="20" fillId="0" borderId="34" xfId="1" applyNumberFormat="1" applyFont="1" applyBorder="1" applyAlignment="1">
      <alignment vertical="center" wrapText="1"/>
    </xf>
    <xf numFmtId="49" fontId="5" fillId="0" borderId="39" xfId="1" applyNumberFormat="1" applyFont="1" applyBorder="1" applyAlignment="1">
      <alignment vertical="center" wrapText="1"/>
    </xf>
    <xf numFmtId="49" fontId="5" fillId="6" borderId="20" xfId="2" applyNumberFormat="1" applyFont="1" applyFill="1" applyBorder="1" applyAlignment="1">
      <alignment vertical="center" wrapText="1"/>
    </xf>
    <xf numFmtId="49" fontId="7" fillId="0" borderId="20" xfId="1" applyNumberFormat="1" applyFont="1" applyBorder="1" applyAlignment="1">
      <alignment vertical="center"/>
    </xf>
    <xf numFmtId="49" fontId="7" fillId="5" borderId="20" xfId="1" applyNumberFormat="1" applyFont="1" applyFill="1" applyBorder="1" applyAlignment="1">
      <alignment vertical="center"/>
    </xf>
    <xf numFmtId="49" fontId="7" fillId="4" borderId="20" xfId="1" applyNumberFormat="1" applyFont="1" applyFill="1" applyBorder="1" applyAlignment="1">
      <alignment vertical="center"/>
    </xf>
    <xf numFmtId="49" fontId="7" fillId="3" borderId="20" xfId="1" applyNumberFormat="1" applyFont="1" applyFill="1" applyBorder="1" applyAlignment="1">
      <alignment vertical="center"/>
    </xf>
    <xf numFmtId="49" fontId="5" fillId="11" borderId="15" xfId="2" applyNumberFormat="1" applyFont="1" applyFill="1" applyBorder="1" applyAlignment="1">
      <alignment horizontal="center" vertical="center" wrapText="1"/>
    </xf>
    <xf numFmtId="164" fontId="5" fillId="0" borderId="53" xfId="1" applyNumberFormat="1" applyFont="1" applyBorder="1" applyAlignment="1">
      <alignment vertical="center" wrapText="1"/>
    </xf>
    <xf numFmtId="49" fontId="7" fillId="0" borderId="53" xfId="1" applyNumberFormat="1" applyFont="1" applyBorder="1" applyAlignment="1">
      <alignment vertical="center"/>
    </xf>
    <xf numFmtId="49" fontId="7" fillId="4" borderId="53" xfId="1" applyNumberFormat="1" applyFont="1" applyFill="1" applyBorder="1" applyAlignment="1">
      <alignment vertical="center"/>
    </xf>
    <xf numFmtId="49" fontId="5" fillId="6" borderId="35" xfId="2" applyNumberFormat="1" applyFont="1" applyFill="1" applyBorder="1" applyAlignment="1">
      <alignment vertical="center" wrapText="1"/>
    </xf>
    <xf numFmtId="49" fontId="7" fillId="5" borderId="35" xfId="1" applyNumberFormat="1" applyFont="1" applyFill="1" applyBorder="1" applyAlignment="1">
      <alignment vertical="center"/>
    </xf>
    <xf numFmtId="49" fontId="7" fillId="4" borderId="35" xfId="1" applyNumberFormat="1" applyFont="1" applyFill="1" applyBorder="1" applyAlignment="1">
      <alignment vertical="center"/>
    </xf>
    <xf numFmtId="164" fontId="7" fillId="7" borderId="57" xfId="3" applyNumberFormat="1" applyFont="1" applyFill="1" applyBorder="1" applyAlignment="1">
      <alignment horizontal="center" vertical="center"/>
    </xf>
    <xf numFmtId="164" fontId="5" fillId="6" borderId="20" xfId="1" applyNumberFormat="1" applyFont="1" applyFill="1" applyBorder="1" applyAlignment="1">
      <alignment vertical="center" wrapText="1"/>
    </xf>
    <xf numFmtId="49" fontId="7" fillId="3" borderId="42" xfId="1" applyNumberFormat="1" applyFont="1" applyFill="1" applyBorder="1" applyAlignment="1">
      <alignment vertical="center"/>
    </xf>
    <xf numFmtId="49" fontId="6" fillId="2" borderId="41" xfId="0" applyNumberFormat="1" applyFont="1" applyFill="1" applyBorder="1" applyAlignment="1">
      <alignment vertical="center"/>
    </xf>
    <xf numFmtId="165" fontId="5" fillId="6" borderId="56" xfId="1" applyNumberFormat="1" applyFont="1" applyFill="1" applyBorder="1" applyAlignment="1">
      <alignment vertical="center"/>
    </xf>
    <xf numFmtId="165" fontId="5" fillId="0" borderId="54" xfId="1" applyNumberFormat="1" applyFont="1" applyBorder="1" applyAlignment="1">
      <alignment vertical="center"/>
    </xf>
    <xf numFmtId="165" fontId="5" fillId="0" borderId="53" xfId="1" applyNumberFormat="1" applyFont="1" applyBorder="1" applyAlignment="1">
      <alignment vertical="center"/>
    </xf>
    <xf numFmtId="164" fontId="5" fillId="6" borderId="35" xfId="1" applyNumberFormat="1" applyFont="1" applyFill="1" applyBorder="1" applyAlignment="1">
      <alignment vertical="center"/>
    </xf>
    <xf numFmtId="164" fontId="20" fillId="6" borderId="35" xfId="1" applyNumberFormat="1" applyFont="1" applyFill="1" applyBorder="1" applyAlignment="1">
      <alignment vertical="center" wrapText="1"/>
    </xf>
    <xf numFmtId="49" fontId="7" fillId="3" borderId="8" xfId="1" applyNumberFormat="1" applyFont="1" applyFill="1" applyBorder="1" applyAlignment="1">
      <alignment vertical="center"/>
    </xf>
    <xf numFmtId="49" fontId="6" fillId="2" borderId="37" xfId="0" applyNumberFormat="1" applyFont="1" applyFill="1" applyBorder="1" applyAlignment="1">
      <alignment vertical="center"/>
    </xf>
    <xf numFmtId="49" fontId="5" fillId="0" borderId="14" xfId="1" applyNumberFormat="1" applyFont="1" applyBorder="1" applyAlignment="1">
      <alignment vertical="center" wrapText="1"/>
    </xf>
    <xf numFmtId="49" fontId="5" fillId="0" borderId="69" xfId="1" applyNumberFormat="1" applyFont="1" applyBorder="1" applyAlignment="1">
      <alignment vertical="center" wrapText="1"/>
    </xf>
    <xf numFmtId="164" fontId="25" fillId="6" borderId="15" xfId="1" applyNumberFormat="1" applyFont="1" applyFill="1" applyBorder="1" applyAlignment="1">
      <alignment vertical="center" wrapText="1"/>
    </xf>
    <xf numFmtId="49" fontId="7" fillId="0" borderId="15" xfId="1" applyNumberFormat="1" applyFont="1" applyBorder="1" applyAlignment="1">
      <alignment vertical="center"/>
    </xf>
    <xf numFmtId="164" fontId="26" fillId="6" borderId="15" xfId="1" applyNumberFormat="1" applyFont="1" applyFill="1" applyBorder="1" applyAlignment="1">
      <alignment vertical="center" wrapText="1"/>
    </xf>
    <xf numFmtId="49" fontId="5" fillId="6" borderId="9" xfId="2" applyNumberFormat="1" applyFont="1" applyFill="1" applyBorder="1" applyAlignment="1">
      <alignment horizontal="center" vertical="center" wrapText="1"/>
    </xf>
    <xf numFmtId="49" fontId="5" fillId="6" borderId="53" xfId="2" applyNumberFormat="1" applyFont="1" applyFill="1" applyBorder="1" applyAlignment="1">
      <alignment horizontal="center" vertical="center" wrapText="1"/>
    </xf>
    <xf numFmtId="164" fontId="5" fillId="6" borderId="36" xfId="1" applyNumberFormat="1" applyFont="1" applyFill="1" applyBorder="1" applyAlignment="1">
      <alignment horizontal="center" vertical="center"/>
    </xf>
    <xf numFmtId="165" fontId="13" fillId="6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/>
    </xf>
    <xf numFmtId="49" fontId="7" fillId="3" borderId="70" xfId="1" applyNumberFormat="1" applyFont="1" applyFill="1" applyBorder="1" applyAlignment="1">
      <alignment vertical="center"/>
    </xf>
    <xf numFmtId="49" fontId="7" fillId="4" borderId="9" xfId="1" applyNumberFormat="1" applyFont="1" applyFill="1" applyBorder="1" applyAlignment="1">
      <alignment vertical="center"/>
    </xf>
    <xf numFmtId="49" fontId="7" fillId="5" borderId="9" xfId="1" applyNumberFormat="1" applyFont="1" applyFill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164" fontId="7" fillId="0" borderId="9" xfId="1" applyNumberFormat="1" applyFont="1" applyBorder="1" applyAlignment="1">
      <alignment vertical="center" wrapText="1"/>
    </xf>
    <xf numFmtId="49" fontId="5" fillId="6" borderId="9" xfId="2" applyNumberFormat="1" applyFont="1" applyFill="1" applyBorder="1" applyAlignment="1">
      <alignment vertical="center" wrapText="1"/>
    </xf>
    <xf numFmtId="49" fontId="6" fillId="2" borderId="62" xfId="0" applyNumberFormat="1" applyFont="1" applyFill="1" applyBorder="1" applyAlignment="1">
      <alignment vertical="center"/>
    </xf>
    <xf numFmtId="49" fontId="6" fillId="2" borderId="42" xfId="0" applyNumberFormat="1" applyFont="1" applyFill="1" applyBorder="1" applyAlignment="1">
      <alignment vertical="center"/>
    </xf>
    <xf numFmtId="0" fontId="27" fillId="6" borderId="15" xfId="0" applyFont="1" applyFill="1" applyBorder="1" applyAlignment="1">
      <alignment horizontal="center" vertical="center"/>
    </xf>
    <xf numFmtId="165" fontId="27" fillId="6" borderId="15" xfId="0" applyNumberFormat="1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/>
    </xf>
    <xf numFmtId="0" fontId="28" fillId="9" borderId="15" xfId="0" applyFont="1" applyFill="1" applyBorder="1" applyAlignment="1">
      <alignment horizontal="center" vertical="center"/>
    </xf>
    <xf numFmtId="0" fontId="14" fillId="8" borderId="15" xfId="0" applyFont="1" applyFill="1" applyBorder="1"/>
    <xf numFmtId="164" fontId="5" fillId="6" borderId="35" xfId="1" applyNumberFormat="1" applyFont="1" applyFill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164" fontId="5" fillId="6" borderId="20" xfId="1" applyNumberFormat="1" applyFont="1" applyFill="1" applyBorder="1" applyAlignment="1">
      <alignment horizontal="left" vertical="center" wrapText="1"/>
    </xf>
    <xf numFmtId="49" fontId="5" fillId="6" borderId="20" xfId="2" applyNumberFormat="1" applyFont="1" applyFill="1" applyBorder="1" applyAlignment="1">
      <alignment horizontal="center" vertical="center" wrapText="1"/>
    </xf>
    <xf numFmtId="49" fontId="5" fillId="6" borderId="40" xfId="2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20" xfId="1" applyNumberFormat="1" applyFont="1" applyFill="1" applyBorder="1" applyAlignment="1">
      <alignment horizontal="center" vertical="center"/>
    </xf>
    <xf numFmtId="49" fontId="7" fillId="4" borderId="35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5" borderId="20" xfId="1" applyNumberFormat="1" applyFont="1" applyFill="1" applyBorder="1" applyAlignment="1">
      <alignment horizontal="center" vertical="center"/>
    </xf>
    <xf numFmtId="49" fontId="5" fillId="6" borderId="9" xfId="2" applyNumberFormat="1" applyFont="1" applyFill="1" applyBorder="1" applyAlignment="1">
      <alignment horizontal="center" vertical="center" wrapText="1"/>
    </xf>
    <xf numFmtId="49" fontId="7" fillId="3" borderId="35" xfId="1" applyNumberFormat="1" applyFont="1" applyFill="1" applyBorder="1" applyAlignment="1">
      <alignment horizontal="center" vertical="center"/>
    </xf>
    <xf numFmtId="49" fontId="7" fillId="5" borderId="35" xfId="1" applyNumberFormat="1" applyFont="1" applyFill="1" applyBorder="1" applyAlignment="1">
      <alignment horizontal="center" vertical="center"/>
    </xf>
    <xf numFmtId="49" fontId="7" fillId="0" borderId="35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5" fillId="6" borderId="35" xfId="2" applyNumberFormat="1" applyFont="1" applyFill="1" applyBorder="1" applyAlignment="1">
      <alignment horizontal="center" vertical="center" wrapText="1"/>
    </xf>
    <xf numFmtId="49" fontId="7" fillId="3" borderId="47" xfId="1" applyNumberFormat="1" applyFont="1" applyFill="1" applyBorder="1" applyAlignment="1">
      <alignment horizontal="center" vertical="center"/>
    </xf>
    <xf numFmtId="49" fontId="7" fillId="4" borderId="9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165" fontId="5" fillId="6" borderId="37" xfId="1" applyNumberFormat="1" applyFont="1" applyFill="1" applyBorder="1" applyAlignment="1">
      <alignment horizontal="center" vertical="center"/>
    </xf>
    <xf numFmtId="49" fontId="5" fillId="0" borderId="34" xfId="1" applyNumberFormat="1" applyFont="1" applyBorder="1" applyAlignment="1">
      <alignment horizontal="left" vertical="center" wrapText="1"/>
    </xf>
    <xf numFmtId="49" fontId="5" fillId="0" borderId="30" xfId="1" applyNumberFormat="1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wrapText="1"/>
    </xf>
    <xf numFmtId="165" fontId="5" fillId="0" borderId="65" xfId="1" applyNumberFormat="1" applyFont="1" applyBorder="1" applyAlignment="1">
      <alignment horizontal="center" vertical="center"/>
    </xf>
    <xf numFmtId="164" fontId="25" fillId="0" borderId="53" xfId="1" applyNumberFormat="1" applyFont="1" applyBorder="1" applyAlignment="1">
      <alignment horizontal="left" vertical="center" wrapText="1"/>
    </xf>
    <xf numFmtId="49" fontId="5" fillId="6" borderId="15" xfId="2" applyNumberFormat="1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49" fontId="7" fillId="5" borderId="15" xfId="1" applyNumberFormat="1" applyFont="1" applyFill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164" fontId="5" fillId="6" borderId="53" xfId="3" applyNumberFormat="1" applyFont="1" applyFill="1" applyBorder="1" applyAlignment="1">
      <alignment horizontal="center" vertical="center"/>
    </xf>
    <xf numFmtId="164" fontId="5" fillId="6" borderId="35" xfId="3" applyNumberFormat="1" applyFont="1" applyFill="1" applyBorder="1" applyAlignment="1">
      <alignment horizontal="center" vertical="center"/>
    </xf>
    <xf numFmtId="164" fontId="5" fillId="6" borderId="54" xfId="3" applyNumberFormat="1" applyFont="1" applyFill="1" applyBorder="1" applyAlignment="1">
      <alignment horizontal="center" vertical="center"/>
    </xf>
    <xf numFmtId="164" fontId="5" fillId="6" borderId="65" xfId="3" applyNumberFormat="1" applyFont="1" applyFill="1" applyBorder="1" applyAlignment="1">
      <alignment horizontal="center" vertical="center"/>
    </xf>
    <xf numFmtId="49" fontId="5" fillId="0" borderId="62" xfId="1" applyNumberFormat="1" applyFont="1" applyBorder="1" applyAlignment="1">
      <alignment horizontal="left" vertical="center" wrapText="1"/>
    </xf>
    <xf numFmtId="164" fontId="5" fillId="6" borderId="36" xfId="3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5" fillId="6" borderId="31" xfId="3" applyNumberFormat="1" applyFont="1" applyFill="1" applyBorder="1" applyAlignment="1">
      <alignment horizontal="center" vertical="center"/>
    </xf>
    <xf numFmtId="49" fontId="5" fillId="6" borderId="45" xfId="3" applyNumberFormat="1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165" fontId="29" fillId="6" borderId="15" xfId="0" applyNumberFormat="1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165" fontId="28" fillId="8" borderId="15" xfId="0" applyNumberFormat="1" applyFont="1" applyFill="1" applyBorder="1" applyAlignment="1">
      <alignment horizontal="center" vertical="center"/>
    </xf>
    <xf numFmtId="164" fontId="5" fillId="6" borderId="9" xfId="3" applyNumberFormat="1" applyFont="1" applyFill="1" applyBorder="1" applyAlignment="1">
      <alignment horizontal="center" vertical="center"/>
    </xf>
    <xf numFmtId="164" fontId="5" fillId="6" borderId="10" xfId="3" applyNumberFormat="1" applyFont="1" applyFill="1" applyBorder="1" applyAlignment="1">
      <alignment horizontal="center" vertical="center"/>
    </xf>
    <xf numFmtId="165" fontId="7" fillId="11" borderId="54" xfId="3" applyNumberFormat="1" applyFont="1" applyFill="1" applyBorder="1" applyAlignment="1">
      <alignment horizontal="center" vertical="center"/>
    </xf>
    <xf numFmtId="164" fontId="5" fillId="6" borderId="35" xfId="1" applyNumberFormat="1" applyFont="1" applyFill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165" fontId="5" fillId="0" borderId="37" xfId="1" applyNumberFormat="1" applyFont="1" applyBorder="1" applyAlignment="1">
      <alignment horizontal="center" vertical="center"/>
    </xf>
    <xf numFmtId="165" fontId="5" fillId="6" borderId="37" xfId="1" applyNumberFormat="1" applyFont="1" applyFill="1" applyBorder="1" applyAlignment="1">
      <alignment horizontal="center" vertical="center"/>
    </xf>
    <xf numFmtId="165" fontId="5" fillId="0" borderId="65" xfId="1" applyNumberFormat="1" applyFont="1" applyBorder="1" applyAlignment="1">
      <alignment horizontal="center" vertical="center"/>
    </xf>
    <xf numFmtId="165" fontId="7" fillId="0" borderId="61" xfId="3" applyNumberFormat="1" applyFont="1" applyFill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165" fontId="5" fillId="0" borderId="53" xfId="1" applyNumberFormat="1" applyFont="1" applyBorder="1" applyAlignment="1">
      <alignment horizontal="center" vertical="center"/>
    </xf>
    <xf numFmtId="165" fontId="28" fillId="9" borderId="15" xfId="0" applyNumberFormat="1" applyFont="1" applyFill="1" applyBorder="1" applyAlignment="1">
      <alignment horizontal="center" vertical="center"/>
    </xf>
    <xf numFmtId="165" fontId="15" fillId="8" borderId="15" xfId="0" applyNumberFormat="1" applyFont="1" applyFill="1" applyBorder="1" applyAlignment="1">
      <alignment horizontal="center" vertical="center"/>
    </xf>
    <xf numFmtId="164" fontId="20" fillId="0" borderId="9" xfId="1" applyNumberFormat="1" applyFont="1" applyFill="1" applyBorder="1" applyAlignment="1">
      <alignment horizontal="center" vertical="center"/>
    </xf>
    <xf numFmtId="165" fontId="20" fillId="0" borderId="9" xfId="1" applyNumberFormat="1" applyFont="1" applyFill="1" applyBorder="1" applyAlignment="1">
      <alignment horizontal="center" vertical="center"/>
    </xf>
    <xf numFmtId="165" fontId="20" fillId="0" borderId="10" xfId="1" applyNumberFormat="1" applyFont="1" applyFill="1" applyBorder="1" applyAlignment="1">
      <alignment horizontal="center" vertical="center"/>
    </xf>
    <xf numFmtId="165" fontId="31" fillId="6" borderId="15" xfId="0" applyNumberFormat="1" applyFont="1" applyFill="1" applyBorder="1" applyAlignment="1">
      <alignment horizontal="center" vertical="center"/>
    </xf>
    <xf numFmtId="0" fontId="28" fillId="9" borderId="15" xfId="0" applyFont="1" applyFill="1" applyBorder="1"/>
    <xf numFmtId="0" fontId="14" fillId="0" borderId="15" xfId="0" applyFont="1" applyFill="1" applyBorder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3" fontId="28" fillId="9" borderId="15" xfId="0" applyNumberFormat="1" applyFont="1" applyFill="1" applyBorder="1" applyAlignment="1">
      <alignment horizontal="center" vertical="center"/>
    </xf>
    <xf numFmtId="3" fontId="28" fillId="8" borderId="15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right" vertical="center" wrapText="1"/>
    </xf>
    <xf numFmtId="0" fontId="16" fillId="12" borderId="15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0" fontId="36" fillId="11" borderId="17" xfId="0" applyFont="1" applyFill="1" applyBorder="1" applyAlignment="1">
      <alignment horizontal="left" vertical="center" wrapText="1"/>
    </xf>
    <xf numFmtId="0" fontId="14" fillId="11" borderId="15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4" fillId="13" borderId="15" xfId="0" applyFont="1" applyFill="1" applyBorder="1" applyAlignment="1">
      <alignment horizontal="center" vertical="center"/>
    </xf>
    <xf numFmtId="0" fontId="14" fillId="11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/>
    </xf>
    <xf numFmtId="0" fontId="36" fillId="8" borderId="24" xfId="0" applyFont="1" applyFill="1" applyBorder="1" applyAlignment="1">
      <alignment horizontal="left" wrapText="1"/>
    </xf>
    <xf numFmtId="0" fontId="14" fillId="8" borderId="24" xfId="0" applyFont="1" applyFill="1" applyBorder="1" applyAlignment="1">
      <alignment horizontal="center" vertical="center"/>
    </xf>
    <xf numFmtId="0" fontId="36" fillId="8" borderId="24" xfId="0" applyFont="1" applyFill="1" applyBorder="1" applyAlignment="1">
      <alignment horizontal="left"/>
    </xf>
    <xf numFmtId="0" fontId="37" fillId="12" borderId="23" xfId="0" applyFont="1" applyFill="1" applyBorder="1" applyAlignment="1">
      <alignment horizontal="right" vertical="center"/>
    </xf>
    <xf numFmtId="0" fontId="16" fillId="12" borderId="40" xfId="0" applyFont="1" applyFill="1" applyBorder="1" applyAlignment="1">
      <alignment horizontal="center" vertical="center"/>
    </xf>
    <xf numFmtId="0" fontId="16" fillId="12" borderId="43" xfId="0" applyFont="1" applyFill="1" applyBorder="1" applyAlignment="1">
      <alignment horizontal="center" vertical="center"/>
    </xf>
    <xf numFmtId="0" fontId="16" fillId="12" borderId="22" xfId="0" applyFont="1" applyFill="1" applyBorder="1" applyAlignment="1">
      <alignment horizontal="center" vertical="center"/>
    </xf>
    <xf numFmtId="0" fontId="36" fillId="10" borderId="52" xfId="0" applyFont="1" applyFill="1" applyBorder="1" applyAlignment="1">
      <alignment horizontal="left" vertical="center" wrapText="1"/>
    </xf>
    <xf numFmtId="0" fontId="14" fillId="10" borderId="58" xfId="0" applyFont="1" applyFill="1" applyBorder="1" applyAlignment="1">
      <alignment horizontal="center" vertical="center"/>
    </xf>
    <xf numFmtId="0" fontId="36" fillId="10" borderId="52" xfId="0" applyFont="1" applyFill="1" applyBorder="1" applyAlignment="1">
      <alignment horizontal="left"/>
    </xf>
    <xf numFmtId="0" fontId="14" fillId="10" borderId="29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right" vertical="center"/>
    </xf>
    <xf numFmtId="0" fontId="16" fillId="12" borderId="24" xfId="0" applyFont="1" applyFill="1" applyBorder="1" applyAlignment="1">
      <alignment horizontal="center" vertical="center"/>
    </xf>
    <xf numFmtId="0" fontId="14" fillId="11" borderId="60" xfId="0" applyFont="1" applyFill="1" applyBorder="1" applyAlignment="1">
      <alignment horizontal="center" vertical="center"/>
    </xf>
    <xf numFmtId="0" fontId="14" fillId="11" borderId="46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left" vertical="center" wrapText="1"/>
    </xf>
    <xf numFmtId="0" fontId="14" fillId="11" borderId="61" xfId="0" applyFont="1" applyFill="1" applyBorder="1" applyAlignment="1">
      <alignment horizontal="center" vertical="center"/>
    </xf>
    <xf numFmtId="0" fontId="14" fillId="13" borderId="16" xfId="0" applyFont="1" applyFill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center" vertical="center"/>
    </xf>
    <xf numFmtId="0" fontId="33" fillId="0" borderId="24" xfId="0" applyFont="1" applyBorder="1"/>
    <xf numFmtId="0" fontId="33" fillId="0" borderId="26" xfId="0" applyFont="1" applyBorder="1"/>
    <xf numFmtId="0" fontId="33" fillId="0" borderId="55" xfId="0" applyFont="1" applyBorder="1"/>
    <xf numFmtId="0" fontId="0" fillId="0" borderId="78" xfId="0" applyBorder="1"/>
    <xf numFmtId="0" fontId="33" fillId="0" borderId="13" xfId="0" applyFont="1" applyBorder="1"/>
    <xf numFmtId="0" fontId="0" fillId="0" borderId="72" xfId="0" applyBorder="1"/>
    <xf numFmtId="0" fontId="33" fillId="0" borderId="79" xfId="0" applyFont="1" applyBorder="1"/>
    <xf numFmtId="0" fontId="0" fillId="0" borderId="80" xfId="0" applyBorder="1"/>
    <xf numFmtId="49" fontId="5" fillId="6" borderId="20" xfId="2" applyNumberFormat="1" applyFont="1" applyFill="1" applyBorder="1" applyAlignment="1">
      <alignment horizontal="center" vertical="center" wrapText="1"/>
    </xf>
    <xf numFmtId="49" fontId="5" fillId="6" borderId="40" xfId="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5" fillId="6" borderId="35" xfId="2" applyNumberFormat="1" applyFont="1" applyFill="1" applyBorder="1" applyAlignment="1">
      <alignment horizontal="center" vertical="center" wrapText="1"/>
    </xf>
    <xf numFmtId="49" fontId="5" fillId="6" borderId="53" xfId="2" applyNumberFormat="1" applyFont="1" applyFill="1" applyBorder="1" applyAlignment="1">
      <alignment horizontal="center" vertical="center" wrapText="1"/>
    </xf>
    <xf numFmtId="49" fontId="20" fillId="6" borderId="31" xfId="2" applyNumberFormat="1" applyFont="1" applyFill="1" applyBorder="1" applyAlignment="1">
      <alignment horizontal="center" vertical="center" wrapText="1"/>
    </xf>
    <xf numFmtId="49" fontId="20" fillId="6" borderId="40" xfId="2" applyNumberFormat="1" applyFont="1" applyFill="1" applyBorder="1" applyAlignment="1">
      <alignment horizontal="center" vertical="center" wrapText="1"/>
    </xf>
    <xf numFmtId="49" fontId="20" fillId="6" borderId="36" xfId="2" applyNumberFormat="1" applyFont="1" applyFill="1" applyBorder="1" applyAlignment="1">
      <alignment horizontal="center" vertical="center" wrapText="1"/>
    </xf>
    <xf numFmtId="49" fontId="20" fillId="6" borderId="9" xfId="2" applyNumberFormat="1" applyFont="1" applyFill="1" applyBorder="1" applyAlignment="1">
      <alignment horizontal="center" vertical="center" wrapText="1"/>
    </xf>
    <xf numFmtId="49" fontId="20" fillId="6" borderId="20" xfId="2" applyNumberFormat="1" applyFont="1" applyFill="1" applyBorder="1" applyAlignment="1">
      <alignment horizontal="center" vertical="center" wrapText="1"/>
    </xf>
    <xf numFmtId="165" fontId="20" fillId="6" borderId="56" xfId="1" applyNumberFormat="1" applyFont="1" applyFill="1" applyBorder="1" applyAlignment="1">
      <alignment horizontal="center" vertical="center"/>
    </xf>
    <xf numFmtId="165" fontId="20" fillId="6" borderId="49" xfId="1" applyNumberFormat="1" applyFont="1" applyFill="1" applyBorder="1" applyAlignment="1">
      <alignment horizontal="center" vertical="center"/>
    </xf>
    <xf numFmtId="165" fontId="20" fillId="6" borderId="54" xfId="1" applyNumberFormat="1" applyFont="1" applyFill="1" applyBorder="1" applyAlignment="1">
      <alignment horizontal="center" vertical="center"/>
    </xf>
    <xf numFmtId="165" fontId="20" fillId="6" borderId="43" xfId="1" applyNumberFormat="1" applyFont="1" applyFill="1" applyBorder="1" applyAlignment="1">
      <alignment horizontal="center" vertical="center"/>
    </xf>
    <xf numFmtId="49" fontId="20" fillId="6" borderId="35" xfId="2" applyNumberFormat="1" applyFont="1" applyFill="1" applyBorder="1" applyAlignment="1">
      <alignment horizontal="center" vertical="center" wrapText="1"/>
    </xf>
    <xf numFmtId="165" fontId="20" fillId="6" borderId="51" xfId="1" applyNumberFormat="1" applyFont="1" applyFill="1" applyBorder="1" applyAlignment="1">
      <alignment horizontal="center" vertical="center"/>
    </xf>
    <xf numFmtId="165" fontId="20" fillId="6" borderId="65" xfId="1" applyNumberFormat="1" applyFont="1" applyFill="1" applyBorder="1" applyAlignment="1">
      <alignment horizontal="center" vertical="center"/>
    </xf>
    <xf numFmtId="164" fontId="20" fillId="0" borderId="8" xfId="1" applyNumberFormat="1" applyFont="1" applyBorder="1" applyAlignment="1">
      <alignment horizontal="left" vertical="center" wrapText="1"/>
    </xf>
    <xf numFmtId="164" fontId="20" fillId="0" borderId="17" xfId="1" applyNumberFormat="1" applyFont="1" applyBorder="1" applyAlignment="1">
      <alignment horizontal="left" vertical="center" wrapText="1"/>
    </xf>
    <xf numFmtId="164" fontId="20" fillId="0" borderId="38" xfId="1" applyNumberFormat="1" applyFont="1" applyBorder="1" applyAlignment="1">
      <alignment horizontal="left" vertical="center" wrapText="1"/>
    </xf>
    <xf numFmtId="1" fontId="20" fillId="6" borderId="53" xfId="3" applyNumberFormat="1" applyFont="1" applyFill="1" applyBorder="1" applyAlignment="1">
      <alignment horizontal="center" vertical="center"/>
    </xf>
    <xf numFmtId="1" fontId="20" fillId="6" borderId="35" xfId="3" applyNumberFormat="1" applyFont="1" applyFill="1" applyBorder="1" applyAlignment="1">
      <alignment horizontal="center" vertical="center"/>
    </xf>
    <xf numFmtId="1" fontId="20" fillId="6" borderId="54" xfId="3" applyNumberFormat="1" applyFont="1" applyFill="1" applyBorder="1" applyAlignment="1">
      <alignment horizontal="center" vertical="center"/>
    </xf>
    <xf numFmtId="1" fontId="20" fillId="6" borderId="65" xfId="3" applyNumberFormat="1" applyFont="1" applyFill="1" applyBorder="1" applyAlignment="1">
      <alignment horizontal="center" vertical="center"/>
    </xf>
    <xf numFmtId="1" fontId="20" fillId="6" borderId="36" xfId="3" applyNumberFormat="1" applyFont="1" applyFill="1" applyBorder="1" applyAlignment="1">
      <alignment horizontal="center" vertical="center"/>
    </xf>
    <xf numFmtId="1" fontId="20" fillId="6" borderId="43" xfId="3" applyNumberFormat="1" applyFont="1" applyFill="1" applyBorder="1" applyAlignment="1">
      <alignment horizontal="center" vertical="center"/>
    </xf>
    <xf numFmtId="164" fontId="20" fillId="0" borderId="49" xfId="1" applyNumberFormat="1" applyFont="1" applyBorder="1" applyAlignment="1">
      <alignment horizontal="left" vertical="center" wrapText="1"/>
    </xf>
    <xf numFmtId="49" fontId="5" fillId="6" borderId="15" xfId="2" applyNumberFormat="1" applyFont="1" applyFill="1" applyBorder="1" applyAlignment="1">
      <alignment horizontal="center" vertical="center" wrapText="1"/>
    </xf>
    <xf numFmtId="165" fontId="5" fillId="6" borderId="51" xfId="1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wrapText="1"/>
    </xf>
    <xf numFmtId="0" fontId="15" fillId="8" borderId="15" xfId="0" applyFont="1" applyFill="1" applyBorder="1" applyAlignment="1">
      <alignment horizontal="right" vertical="center" wrapText="1"/>
    </xf>
    <xf numFmtId="0" fontId="15" fillId="9" borderId="15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5" fillId="9" borderId="15" xfId="0" applyFont="1" applyFill="1" applyBorder="1" applyAlignment="1">
      <alignment horizontal="right" vertical="center"/>
    </xf>
    <xf numFmtId="164" fontId="5" fillId="0" borderId="31" xfId="1" applyNumberFormat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5" fillId="0" borderId="36" xfId="1" applyNumberFormat="1" applyFont="1" applyFill="1" applyBorder="1" applyAlignment="1">
      <alignment horizontal="center" vertical="center"/>
    </xf>
    <xf numFmtId="165" fontId="5" fillId="0" borderId="36" xfId="1" applyNumberFormat="1" applyFont="1" applyFill="1" applyBorder="1" applyAlignment="1">
      <alignment horizontal="center" vertical="center"/>
    </xf>
    <xf numFmtId="165" fontId="5" fillId="0" borderId="46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165" fontId="5" fillId="0" borderId="31" xfId="1" applyNumberFormat="1" applyFont="1" applyFill="1" applyBorder="1" applyAlignment="1">
      <alignment horizontal="center" vertical="center"/>
    </xf>
    <xf numFmtId="165" fontId="5" fillId="0" borderId="32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 vertical="center"/>
    </xf>
    <xf numFmtId="165" fontId="5" fillId="0" borderId="51" xfId="1" applyNumberFormat="1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20" fillId="0" borderId="35" xfId="1" applyNumberFormat="1" applyFont="1" applyFill="1" applyBorder="1" applyAlignment="1">
      <alignment horizontal="center" vertical="center"/>
    </xf>
    <xf numFmtId="165" fontId="5" fillId="0" borderId="65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165" fontId="5" fillId="0" borderId="61" xfId="1" applyNumberFormat="1" applyFont="1" applyFill="1" applyBorder="1" applyAlignment="1">
      <alignment horizontal="center" vertical="center"/>
    </xf>
    <xf numFmtId="165" fontId="5" fillId="0" borderId="53" xfId="1" applyNumberFormat="1" applyFont="1" applyFill="1" applyBorder="1" applyAlignment="1">
      <alignment horizontal="center" vertical="center"/>
    </xf>
    <xf numFmtId="165" fontId="5" fillId="0" borderId="56" xfId="1" applyNumberFormat="1" applyFont="1" applyFill="1" applyBorder="1" applyAlignment="1">
      <alignment horizontal="center" vertical="center"/>
    </xf>
    <xf numFmtId="165" fontId="5" fillId="0" borderId="60" xfId="1" applyNumberFormat="1" applyFont="1" applyFill="1" applyBorder="1" applyAlignment="1">
      <alignment horizontal="center" vertical="center"/>
    </xf>
    <xf numFmtId="165" fontId="5" fillId="0" borderId="38" xfId="1" applyNumberFormat="1" applyFont="1" applyFill="1" applyBorder="1" applyAlignment="1">
      <alignment horizontal="center" vertical="center"/>
    </xf>
    <xf numFmtId="0" fontId="41" fillId="0" borderId="20" xfId="1" applyFont="1" applyBorder="1" applyAlignment="1">
      <alignment horizontal="center" vertical="center" textRotation="90" wrapText="1"/>
    </xf>
    <xf numFmtId="0" fontId="41" fillId="0" borderId="20" xfId="1" applyFont="1" applyBorder="1" applyAlignment="1">
      <alignment horizontal="center" vertical="center"/>
    </xf>
    <xf numFmtId="0" fontId="41" fillId="0" borderId="21" xfId="1" applyFont="1" applyBorder="1" applyAlignment="1">
      <alignment horizontal="center" vertical="center"/>
    </xf>
    <xf numFmtId="49" fontId="6" fillId="3" borderId="27" xfId="1" applyNumberFormat="1" applyFont="1" applyFill="1" applyBorder="1" applyAlignment="1">
      <alignment horizontal="center" vertical="center"/>
    </xf>
    <xf numFmtId="49" fontId="6" fillId="4" borderId="29" xfId="1" applyNumberFormat="1" applyFont="1" applyFill="1" applyBorder="1" applyAlignment="1">
      <alignment horizontal="center" vertical="center"/>
    </xf>
    <xf numFmtId="49" fontId="6" fillId="3" borderId="30" xfId="1" applyNumberFormat="1" applyFont="1" applyFill="1" applyBorder="1" applyAlignment="1">
      <alignment horizontal="center" vertical="center"/>
    </xf>
    <xf numFmtId="49" fontId="6" fillId="4" borderId="31" xfId="1" applyNumberFormat="1" applyFont="1" applyFill="1" applyBorder="1" applyAlignment="1">
      <alignment horizontal="center" vertical="center"/>
    </xf>
    <xf numFmtId="164" fontId="41" fillId="0" borderId="31" xfId="1" applyNumberFormat="1" applyFont="1" applyFill="1" applyBorder="1" applyAlignment="1">
      <alignment horizontal="center" vertical="center"/>
    </xf>
    <xf numFmtId="165" fontId="41" fillId="0" borderId="9" xfId="1" applyNumberFormat="1" applyFont="1" applyFill="1" applyBorder="1" applyAlignment="1">
      <alignment horizontal="center" vertical="center"/>
    </xf>
    <xf numFmtId="165" fontId="41" fillId="6" borderId="8" xfId="1" applyNumberFormat="1" applyFont="1" applyFill="1" applyBorder="1" applyAlignment="1">
      <alignment vertical="center"/>
    </xf>
    <xf numFmtId="164" fontId="6" fillId="7" borderId="20" xfId="3" applyNumberFormat="1" applyFont="1" applyFill="1" applyBorder="1" applyAlignment="1">
      <alignment horizontal="center" vertical="center"/>
    </xf>
    <xf numFmtId="165" fontId="6" fillId="7" borderId="20" xfId="3" applyNumberFormat="1" applyFont="1" applyFill="1" applyBorder="1" applyAlignment="1">
      <alignment horizontal="center" vertical="center"/>
    </xf>
    <xf numFmtId="165" fontId="6" fillId="7" borderId="41" xfId="3" applyNumberFormat="1" applyFont="1" applyFill="1" applyBorder="1" applyAlignment="1">
      <alignment horizontal="center" vertical="center"/>
    </xf>
    <xf numFmtId="165" fontId="6" fillId="7" borderId="42" xfId="3" applyNumberFormat="1" applyFont="1" applyFill="1" applyBorder="1" applyAlignment="1">
      <alignment horizontal="center" vertical="center"/>
    </xf>
    <xf numFmtId="49" fontId="41" fillId="0" borderId="42" xfId="1" applyNumberFormat="1" applyFont="1" applyBorder="1" applyAlignment="1">
      <alignment vertical="center" wrapText="1"/>
    </xf>
    <xf numFmtId="1" fontId="41" fillId="6" borderId="20" xfId="3" applyNumberFormat="1" applyFont="1" applyFill="1" applyBorder="1" applyAlignment="1">
      <alignment vertical="center"/>
    </xf>
    <xf numFmtId="1" fontId="41" fillId="6" borderId="21" xfId="3" applyNumberFormat="1" applyFont="1" applyFill="1" applyBorder="1" applyAlignment="1">
      <alignment vertical="center"/>
    </xf>
    <xf numFmtId="164" fontId="41" fillId="0" borderId="35" xfId="1" applyNumberFormat="1" applyFont="1" applyFill="1" applyBorder="1" applyAlignment="1">
      <alignment horizontal="center" vertical="center"/>
    </xf>
    <xf numFmtId="165" fontId="41" fillId="0" borderId="35" xfId="1" applyNumberFormat="1" applyFont="1" applyFill="1" applyBorder="1" applyAlignment="1">
      <alignment horizontal="center" vertical="center"/>
    </xf>
    <xf numFmtId="165" fontId="41" fillId="6" borderId="38" xfId="1" applyNumberFormat="1" applyFont="1" applyFill="1" applyBorder="1" applyAlignment="1">
      <alignment horizontal="center" vertical="center"/>
    </xf>
    <xf numFmtId="165" fontId="41" fillId="6" borderId="37" xfId="1" applyNumberFormat="1" applyFont="1" applyFill="1" applyBorder="1" applyAlignment="1">
      <alignment horizontal="center" vertical="center"/>
    </xf>
    <xf numFmtId="164" fontId="41" fillId="0" borderId="36" xfId="1" applyNumberFormat="1" applyFont="1" applyFill="1" applyBorder="1" applyAlignment="1">
      <alignment horizontal="center" vertical="center"/>
    </xf>
    <xf numFmtId="165" fontId="41" fillId="0" borderId="36" xfId="1" applyNumberFormat="1" applyFont="1" applyFill="1" applyBorder="1" applyAlignment="1">
      <alignment horizontal="center" vertical="center"/>
    </xf>
    <xf numFmtId="165" fontId="41" fillId="6" borderId="39" xfId="1" applyNumberFormat="1" applyFont="1" applyFill="1" applyBorder="1" applyAlignment="1">
      <alignment horizontal="center" vertical="center"/>
    </xf>
    <xf numFmtId="165" fontId="41" fillId="6" borderId="46" xfId="1" applyNumberFormat="1" applyFont="1" applyFill="1" applyBorder="1" applyAlignment="1">
      <alignment horizontal="center" vertical="center"/>
    </xf>
    <xf numFmtId="164" fontId="41" fillId="0" borderId="42" xfId="1" applyNumberFormat="1" applyFont="1" applyBorder="1" applyAlignment="1">
      <alignment vertical="center" wrapText="1"/>
    </xf>
    <xf numFmtId="164" fontId="41" fillId="0" borderId="9" xfId="1" applyNumberFormat="1" applyFont="1" applyFill="1" applyBorder="1" applyAlignment="1">
      <alignment horizontal="center" vertical="center"/>
    </xf>
    <xf numFmtId="164" fontId="41" fillId="0" borderId="8" xfId="1" applyNumberFormat="1" applyFont="1" applyBorder="1" applyAlignment="1">
      <alignment vertical="center" wrapText="1"/>
    </xf>
    <xf numFmtId="1" fontId="41" fillId="6" borderId="31" xfId="3" applyNumberFormat="1" applyFont="1" applyFill="1" applyBorder="1" applyAlignment="1">
      <alignment horizontal="center" vertical="center"/>
    </xf>
    <xf numFmtId="1" fontId="41" fillId="6" borderId="45" xfId="3" applyNumberFormat="1" applyFont="1" applyFill="1" applyBorder="1" applyAlignment="1">
      <alignment horizontal="center" vertical="center"/>
    </xf>
    <xf numFmtId="1" fontId="41" fillId="6" borderId="10" xfId="3" applyNumberFormat="1" applyFont="1" applyFill="1" applyBorder="1" applyAlignment="1">
      <alignment horizontal="center" vertical="center"/>
    </xf>
    <xf numFmtId="164" fontId="41" fillId="0" borderId="23" xfId="1" applyNumberFormat="1" applyFont="1" applyBorder="1" applyAlignment="1">
      <alignment vertical="center" wrapText="1"/>
    </xf>
    <xf numFmtId="1" fontId="41" fillId="6" borderId="40" xfId="3" applyNumberFormat="1" applyFont="1" applyFill="1" applyBorder="1" applyAlignment="1">
      <alignment vertical="center"/>
    </xf>
    <xf numFmtId="1" fontId="41" fillId="6" borderId="44" xfId="3" applyNumberFormat="1" applyFont="1" applyFill="1" applyBorder="1" applyAlignment="1">
      <alignment vertical="center"/>
    </xf>
    <xf numFmtId="1" fontId="41" fillId="6" borderId="9" xfId="3" applyNumberFormat="1" applyFont="1" applyFill="1" applyBorder="1" applyAlignment="1">
      <alignment horizontal="center" vertical="center"/>
    </xf>
    <xf numFmtId="1" fontId="41" fillId="6" borderId="36" xfId="3" applyNumberFormat="1" applyFont="1" applyFill="1" applyBorder="1" applyAlignment="1">
      <alignment horizontal="center" vertical="center"/>
    </xf>
    <xf numFmtId="1" fontId="41" fillId="6" borderId="43" xfId="3" applyNumberFormat="1" applyFont="1" applyFill="1" applyBorder="1" applyAlignment="1">
      <alignment horizontal="center" vertical="center"/>
    </xf>
    <xf numFmtId="165" fontId="6" fillId="7" borderId="21" xfId="3" applyNumberFormat="1" applyFont="1" applyFill="1" applyBorder="1" applyAlignment="1">
      <alignment horizontal="center" vertical="center"/>
    </xf>
    <xf numFmtId="1" fontId="41" fillId="6" borderId="20" xfId="3" applyNumberFormat="1" applyFont="1" applyFill="1" applyBorder="1" applyAlignment="1">
      <alignment horizontal="center" vertical="center"/>
    </xf>
    <xf numFmtId="1" fontId="41" fillId="6" borderId="21" xfId="3" applyNumberFormat="1" applyFont="1" applyFill="1" applyBorder="1" applyAlignment="1">
      <alignment horizontal="center" vertical="center"/>
    </xf>
    <xf numFmtId="165" fontId="41" fillId="6" borderId="65" xfId="1" applyNumberFormat="1" applyFont="1" applyFill="1" applyBorder="1" applyAlignment="1">
      <alignment horizontal="center" vertical="center"/>
    </xf>
    <xf numFmtId="164" fontId="41" fillId="0" borderId="15" xfId="1" applyNumberFormat="1" applyFont="1" applyFill="1" applyBorder="1" applyAlignment="1">
      <alignment horizontal="center" vertical="center"/>
    </xf>
    <xf numFmtId="165" fontId="41" fillId="0" borderId="15" xfId="1" applyNumberFormat="1" applyFont="1" applyFill="1" applyBorder="1" applyAlignment="1">
      <alignment horizontal="center" vertical="center"/>
    </xf>
    <xf numFmtId="165" fontId="41" fillId="0" borderId="16" xfId="1" applyNumberFormat="1" applyFont="1" applyFill="1" applyBorder="1" applyAlignment="1">
      <alignment horizontal="center" vertical="center"/>
    </xf>
    <xf numFmtId="165" fontId="41" fillId="6" borderId="50" xfId="1" applyNumberFormat="1" applyFont="1" applyFill="1" applyBorder="1" applyAlignment="1">
      <alignment horizontal="center" vertical="center"/>
    </xf>
    <xf numFmtId="165" fontId="41" fillId="6" borderId="61" xfId="1" applyNumberFormat="1" applyFont="1" applyFill="1" applyBorder="1" applyAlignment="1">
      <alignment horizontal="center" vertical="center"/>
    </xf>
    <xf numFmtId="164" fontId="41" fillId="0" borderId="42" xfId="1" applyNumberFormat="1" applyFont="1" applyBorder="1" applyAlignment="1">
      <alignment horizontal="left" wrapText="1"/>
    </xf>
    <xf numFmtId="49" fontId="6" fillId="3" borderId="47" xfId="1" applyNumberFormat="1" applyFont="1" applyFill="1" applyBorder="1" applyAlignment="1">
      <alignment horizontal="center" vertical="center"/>
    </xf>
    <xf numFmtId="49" fontId="6" fillId="4" borderId="40" xfId="1" applyNumberFormat="1" applyFont="1" applyFill="1" applyBorder="1" applyAlignment="1">
      <alignment horizontal="center" vertical="center"/>
    </xf>
    <xf numFmtId="165" fontId="6" fillId="5" borderId="23" xfId="1" applyNumberFormat="1" applyFont="1" applyFill="1" applyBorder="1" applyAlignment="1">
      <alignment horizontal="center" vertical="center"/>
    </xf>
    <xf numFmtId="164" fontId="6" fillId="5" borderId="40" xfId="1" applyNumberFormat="1" applyFont="1" applyFill="1" applyBorder="1" applyAlignment="1">
      <alignment horizontal="center" vertical="center"/>
    </xf>
    <xf numFmtId="164" fontId="6" fillId="5" borderId="44" xfId="1" applyNumberFormat="1" applyFont="1" applyFill="1" applyBorder="1" applyAlignment="1">
      <alignment horizontal="center" vertical="center"/>
    </xf>
    <xf numFmtId="164" fontId="41" fillId="6" borderId="15" xfId="1" applyNumberFormat="1" applyFont="1" applyFill="1" applyBorder="1" applyAlignment="1">
      <alignment horizontal="center" vertical="center"/>
    </xf>
    <xf numFmtId="165" fontId="41" fillId="0" borderId="15" xfId="1" applyNumberFormat="1" applyFont="1" applyBorder="1" applyAlignment="1">
      <alignment horizontal="center" vertical="center"/>
    </xf>
    <xf numFmtId="165" fontId="41" fillId="0" borderId="16" xfId="1" applyNumberFormat="1" applyFont="1" applyBorder="1" applyAlignment="1">
      <alignment horizontal="center" vertical="center"/>
    </xf>
    <xf numFmtId="49" fontId="6" fillId="3" borderId="59" xfId="1" applyNumberFormat="1" applyFont="1" applyFill="1" applyBorder="1" applyAlignment="1">
      <alignment horizontal="center" vertical="center"/>
    </xf>
    <xf numFmtId="164" fontId="41" fillId="6" borderId="35" xfId="1" applyNumberFormat="1" applyFont="1" applyFill="1" applyBorder="1" applyAlignment="1">
      <alignment horizontal="center" vertical="center"/>
    </xf>
    <xf numFmtId="1" fontId="41" fillId="6" borderId="35" xfId="3" applyNumberFormat="1" applyFont="1" applyFill="1" applyBorder="1" applyAlignment="1">
      <alignment horizontal="center" vertical="center"/>
    </xf>
    <xf numFmtId="1" fontId="41" fillId="6" borderId="16" xfId="3" applyNumberFormat="1" applyFont="1" applyFill="1" applyBorder="1" applyAlignment="1">
      <alignment horizontal="center" vertical="center"/>
    </xf>
    <xf numFmtId="165" fontId="41" fillId="0" borderId="35" xfId="1" applyNumberFormat="1" applyFont="1" applyBorder="1" applyAlignment="1">
      <alignment horizontal="center" vertical="center"/>
    </xf>
    <xf numFmtId="165" fontId="41" fillId="0" borderId="37" xfId="1" applyNumberFormat="1" applyFont="1" applyBorder="1" applyAlignment="1">
      <alignment horizontal="center" vertical="center"/>
    </xf>
    <xf numFmtId="165" fontId="41" fillId="6" borderId="10" xfId="1" applyNumberFormat="1" applyFont="1" applyFill="1" applyBorder="1" applyAlignment="1">
      <alignment horizontal="center" vertical="center"/>
    </xf>
    <xf numFmtId="165" fontId="41" fillId="6" borderId="16" xfId="1" applyNumberFormat="1" applyFont="1" applyFill="1" applyBorder="1" applyAlignment="1">
      <alignment horizontal="center" vertical="center"/>
    </xf>
    <xf numFmtId="164" fontId="41" fillId="0" borderId="57" xfId="1" applyNumberFormat="1" applyFont="1" applyBorder="1" applyAlignment="1">
      <alignment vertical="center" wrapText="1"/>
    </xf>
    <xf numFmtId="164" fontId="41" fillId="6" borderId="9" xfId="1" applyNumberFormat="1" applyFont="1" applyFill="1" applyBorder="1" applyAlignment="1">
      <alignment horizontal="center" vertical="center"/>
    </xf>
    <xf numFmtId="164" fontId="41" fillId="0" borderId="34" xfId="1" applyNumberFormat="1" applyFont="1" applyBorder="1" applyAlignment="1">
      <alignment horizontal="left" vertical="center" wrapText="1"/>
    </xf>
    <xf numFmtId="1" fontId="41" fillId="6" borderId="40" xfId="3" applyNumberFormat="1" applyFont="1" applyFill="1" applyBorder="1" applyAlignment="1">
      <alignment horizontal="center" vertical="center"/>
    </xf>
    <xf numFmtId="1" fontId="41" fillId="6" borderId="44" xfId="3" applyNumberFormat="1" applyFont="1" applyFill="1" applyBorder="1" applyAlignment="1">
      <alignment horizontal="center" vertical="center"/>
    </xf>
    <xf numFmtId="164" fontId="41" fillId="0" borderId="49" xfId="1" applyNumberFormat="1" applyFont="1" applyBorder="1" applyAlignment="1">
      <alignment horizontal="left" vertical="center" wrapText="1"/>
    </xf>
    <xf numFmtId="165" fontId="6" fillId="7" borderId="57" xfId="3" applyNumberFormat="1" applyFont="1" applyFill="1" applyBorder="1" applyAlignment="1">
      <alignment horizontal="center" vertical="center"/>
    </xf>
    <xf numFmtId="164" fontId="6" fillId="5" borderId="52" xfId="1" applyNumberFormat="1" applyFont="1" applyFill="1" applyBorder="1" applyAlignment="1">
      <alignment horizontal="center" vertical="center"/>
    </xf>
    <xf numFmtId="164" fontId="6" fillId="5" borderId="27" xfId="1" applyNumberFormat="1" applyFont="1" applyFill="1" applyBorder="1" applyAlignment="1">
      <alignment horizontal="center" vertical="center"/>
    </xf>
    <xf numFmtId="165" fontId="41" fillId="0" borderId="31" xfId="1" applyNumberFormat="1" applyFont="1" applyFill="1" applyBorder="1" applyAlignment="1">
      <alignment horizontal="center" vertical="center"/>
    </xf>
    <xf numFmtId="165" fontId="41" fillId="6" borderId="34" xfId="1" applyNumberFormat="1" applyFont="1" applyFill="1" applyBorder="1" applyAlignment="1">
      <alignment horizontal="center" vertical="center"/>
    </xf>
    <xf numFmtId="164" fontId="41" fillId="0" borderId="8" xfId="1" applyNumberFormat="1" applyFont="1" applyBorder="1" applyAlignment="1">
      <alignment horizontal="left" vertical="center" wrapText="1"/>
    </xf>
    <xf numFmtId="165" fontId="41" fillId="0" borderId="10" xfId="1" applyNumberFormat="1" applyFont="1" applyFill="1" applyBorder="1" applyAlignment="1">
      <alignment horizontal="center" vertical="center"/>
    </xf>
    <xf numFmtId="165" fontId="41" fillId="0" borderId="43" xfId="1" applyNumberFormat="1" applyFont="1" applyFill="1" applyBorder="1" applyAlignment="1">
      <alignment horizontal="center" vertical="center"/>
    </xf>
    <xf numFmtId="165" fontId="41" fillId="0" borderId="65" xfId="1" applyNumberFormat="1" applyFont="1" applyFill="1" applyBorder="1" applyAlignment="1">
      <alignment horizontal="center" vertical="center"/>
    </xf>
    <xf numFmtId="165" fontId="41" fillId="0" borderId="50" xfId="1" applyNumberFormat="1" applyFont="1" applyFill="1" applyBorder="1" applyAlignment="1">
      <alignment horizontal="center" vertical="center"/>
    </xf>
    <xf numFmtId="165" fontId="41" fillId="0" borderId="53" xfId="1" applyNumberFormat="1" applyFont="1" applyFill="1" applyBorder="1" applyAlignment="1">
      <alignment horizontal="center" vertical="center"/>
    </xf>
    <xf numFmtId="165" fontId="41" fillId="0" borderId="56" xfId="1" applyNumberFormat="1" applyFont="1" applyFill="1" applyBorder="1" applyAlignment="1">
      <alignment horizontal="center" vertical="center"/>
    </xf>
    <xf numFmtId="165" fontId="41" fillId="0" borderId="60" xfId="1" applyNumberFormat="1" applyFont="1" applyFill="1" applyBorder="1" applyAlignment="1">
      <alignment horizontal="center" vertical="center"/>
    </xf>
    <xf numFmtId="165" fontId="41" fillId="0" borderId="38" xfId="1" applyNumberFormat="1" applyFont="1" applyFill="1" applyBorder="1" applyAlignment="1">
      <alignment horizontal="center" vertical="center"/>
    </xf>
    <xf numFmtId="164" fontId="41" fillId="0" borderId="23" xfId="1" applyNumberFormat="1" applyFont="1" applyBorder="1" applyAlignment="1">
      <alignment horizontal="left" wrapText="1"/>
    </xf>
    <xf numFmtId="165" fontId="41" fillId="6" borderId="10" xfId="1" applyNumberFormat="1" applyFont="1" applyFill="1" applyBorder="1" applyAlignment="1">
      <alignment vertical="center"/>
    </xf>
    <xf numFmtId="165" fontId="6" fillId="4" borderId="23" xfId="1" applyNumberFormat="1" applyFont="1" applyFill="1" applyBorder="1" applyAlignment="1">
      <alignment horizontal="center" vertical="center"/>
    </xf>
    <xf numFmtId="164" fontId="6" fillId="4" borderId="52" xfId="1" applyNumberFormat="1" applyFont="1" applyFill="1" applyBorder="1" applyAlignment="1">
      <alignment horizontal="center" vertical="center"/>
    </xf>
    <xf numFmtId="164" fontId="6" fillId="4" borderId="27" xfId="1" applyNumberFormat="1" applyFont="1" applyFill="1" applyBorder="1" applyAlignment="1">
      <alignment horizontal="center" vertical="center"/>
    </xf>
    <xf numFmtId="164" fontId="6" fillId="4" borderId="40" xfId="1" applyNumberFormat="1" applyFont="1" applyFill="1" applyBorder="1" applyAlignment="1">
      <alignment horizontal="center" vertical="center"/>
    </xf>
    <xf numFmtId="164" fontId="6" fillId="4" borderId="44" xfId="1" applyNumberFormat="1" applyFont="1" applyFill="1" applyBorder="1" applyAlignment="1">
      <alignment horizontal="center" vertical="center"/>
    </xf>
    <xf numFmtId="49" fontId="6" fillId="3" borderId="29" xfId="1" applyNumberFormat="1" applyFont="1" applyFill="1" applyBorder="1" applyAlignment="1">
      <alignment horizontal="center" vertical="center"/>
    </xf>
    <xf numFmtId="165" fontId="6" fillId="3" borderId="23" xfId="1" applyNumberFormat="1" applyFont="1" applyFill="1" applyBorder="1" applyAlignment="1">
      <alignment horizontal="center" vertical="center"/>
    </xf>
    <xf numFmtId="164" fontId="6" fillId="3" borderId="52" xfId="1" applyNumberFormat="1" applyFont="1" applyFill="1" applyBorder="1" applyAlignment="1">
      <alignment horizontal="center" vertical="center"/>
    </xf>
    <xf numFmtId="164" fontId="6" fillId="3" borderId="27" xfId="1" applyNumberFormat="1" applyFont="1" applyFill="1" applyBorder="1" applyAlignment="1">
      <alignment horizontal="center" vertical="center"/>
    </xf>
    <xf numFmtId="164" fontId="6" fillId="3" borderId="40" xfId="1" applyNumberFormat="1" applyFont="1" applyFill="1" applyBorder="1" applyAlignment="1">
      <alignment horizontal="center" vertical="center"/>
    </xf>
    <xf numFmtId="164" fontId="6" fillId="3" borderId="44" xfId="1" applyNumberFormat="1" applyFont="1" applyFill="1" applyBorder="1" applyAlignment="1">
      <alignment horizontal="center" vertical="center"/>
    </xf>
    <xf numFmtId="1" fontId="41" fillId="6" borderId="65" xfId="3" applyNumberFormat="1" applyFont="1" applyFill="1" applyBorder="1" applyAlignment="1">
      <alignment horizontal="center" vertical="center"/>
    </xf>
    <xf numFmtId="164" fontId="41" fillId="0" borderId="4" xfId="1" applyNumberFormat="1" applyFont="1" applyBorder="1" applyAlignment="1">
      <alignment horizontal="left" vertical="center" wrapText="1"/>
    </xf>
    <xf numFmtId="1" fontId="41" fillId="6" borderId="37" xfId="3" applyNumberFormat="1" applyFont="1" applyFill="1" applyBorder="1" applyAlignment="1">
      <alignment horizontal="center" vertical="center"/>
    </xf>
    <xf numFmtId="165" fontId="41" fillId="6" borderId="16" xfId="1" applyNumberFormat="1" applyFont="1" applyFill="1" applyBorder="1" applyAlignment="1">
      <alignment vertical="center"/>
    </xf>
    <xf numFmtId="165" fontId="41" fillId="6" borderId="69" xfId="1" applyNumberFormat="1" applyFont="1" applyFill="1" applyBorder="1" applyAlignment="1">
      <alignment horizontal="center" vertical="center"/>
    </xf>
    <xf numFmtId="164" fontId="41" fillId="0" borderId="51" xfId="1" applyNumberFormat="1" applyFont="1" applyBorder="1" applyAlignment="1">
      <alignment horizontal="left" vertical="center" wrapText="1"/>
    </xf>
    <xf numFmtId="165" fontId="41" fillId="6" borderId="51" xfId="1" applyNumberFormat="1" applyFont="1" applyFill="1" applyBorder="1" applyAlignment="1">
      <alignment horizontal="center" vertical="center"/>
    </xf>
    <xf numFmtId="1" fontId="41" fillId="6" borderId="15" xfId="3" applyNumberFormat="1" applyFont="1" applyFill="1" applyBorder="1" applyAlignment="1">
      <alignment horizontal="center" vertical="center"/>
    </xf>
    <xf numFmtId="165" fontId="6" fillId="5" borderId="22" xfId="1" applyNumberFormat="1" applyFont="1" applyFill="1" applyBorder="1" applyAlignment="1">
      <alignment horizontal="center" vertical="center"/>
    </xf>
    <xf numFmtId="165" fontId="6" fillId="5" borderId="47" xfId="1" applyNumberFormat="1" applyFont="1" applyFill="1" applyBorder="1" applyAlignment="1">
      <alignment horizontal="center" vertical="center"/>
    </xf>
    <xf numFmtId="49" fontId="41" fillId="0" borderId="62" xfId="1" applyNumberFormat="1" applyFont="1" applyBorder="1" applyAlignment="1">
      <alignment vertical="center" wrapText="1"/>
    </xf>
    <xf numFmtId="165" fontId="41" fillId="6" borderId="54" xfId="1" applyNumberFormat="1" applyFont="1" applyFill="1" applyBorder="1" applyAlignment="1">
      <alignment horizontal="center" vertical="center"/>
    </xf>
    <xf numFmtId="164" fontId="41" fillId="0" borderId="71" xfId="1" applyNumberFormat="1" applyFont="1" applyBorder="1" applyAlignment="1">
      <alignment vertical="center" wrapText="1"/>
    </xf>
    <xf numFmtId="165" fontId="41" fillId="6" borderId="17" xfId="1" applyNumberFormat="1" applyFont="1" applyFill="1" applyBorder="1" applyAlignment="1">
      <alignment horizontal="center" vertical="center"/>
    </xf>
    <xf numFmtId="165" fontId="41" fillId="6" borderId="23" xfId="1" applyNumberFormat="1" applyFont="1" applyFill="1" applyBorder="1" applyAlignment="1">
      <alignment horizontal="center" vertical="center"/>
    </xf>
    <xf numFmtId="165" fontId="41" fillId="6" borderId="74" xfId="1" applyNumberFormat="1" applyFont="1" applyFill="1" applyBorder="1" applyAlignment="1">
      <alignment horizontal="center" vertical="center"/>
    </xf>
    <xf numFmtId="164" fontId="6" fillId="7" borderId="40" xfId="3" applyNumberFormat="1" applyFont="1" applyFill="1" applyBorder="1" applyAlignment="1">
      <alignment horizontal="center" vertical="center"/>
    </xf>
    <xf numFmtId="165" fontId="6" fillId="7" borderId="40" xfId="3" applyNumberFormat="1" applyFont="1" applyFill="1" applyBorder="1" applyAlignment="1">
      <alignment horizontal="center" vertical="center"/>
    </xf>
    <xf numFmtId="1" fontId="6" fillId="5" borderId="27" xfId="1" applyNumberFormat="1" applyFont="1" applyFill="1" applyBorder="1" applyAlignment="1">
      <alignment horizontal="center" vertical="center"/>
    </xf>
    <xf numFmtId="1" fontId="6" fillId="5" borderId="40" xfId="1" applyNumberFormat="1" applyFont="1" applyFill="1" applyBorder="1" applyAlignment="1">
      <alignment horizontal="center" vertical="center"/>
    </xf>
    <xf numFmtId="1" fontId="6" fillId="5" borderId="44" xfId="1" applyNumberFormat="1" applyFont="1" applyFill="1" applyBorder="1" applyAlignment="1">
      <alignment horizontal="center" vertical="center"/>
    </xf>
    <xf numFmtId="1" fontId="6" fillId="4" borderId="27" xfId="1" applyNumberFormat="1" applyFont="1" applyFill="1" applyBorder="1" applyAlignment="1">
      <alignment horizontal="center" vertical="center"/>
    </xf>
    <xf numFmtId="1" fontId="6" fillId="4" borderId="40" xfId="1" applyNumberFormat="1" applyFont="1" applyFill="1" applyBorder="1" applyAlignment="1">
      <alignment horizontal="center" vertical="center"/>
    </xf>
    <xf numFmtId="1" fontId="6" fillId="4" borderId="44" xfId="1" applyNumberFormat="1" applyFont="1" applyFill="1" applyBorder="1" applyAlignment="1">
      <alignment horizontal="center" vertical="center"/>
    </xf>
    <xf numFmtId="1" fontId="6" fillId="3" borderId="27" xfId="1" applyNumberFormat="1" applyFont="1" applyFill="1" applyBorder="1" applyAlignment="1">
      <alignment horizontal="center" vertical="center"/>
    </xf>
    <xf numFmtId="1" fontId="6" fillId="3" borderId="40" xfId="1" applyNumberFormat="1" applyFont="1" applyFill="1" applyBorder="1" applyAlignment="1">
      <alignment horizontal="center" vertical="center"/>
    </xf>
    <xf numFmtId="1" fontId="6" fillId="3" borderId="44" xfId="1" applyNumberFormat="1" applyFont="1" applyFill="1" applyBorder="1" applyAlignment="1">
      <alignment horizontal="center" vertical="center"/>
    </xf>
    <xf numFmtId="165" fontId="41" fillId="6" borderId="72" xfId="1" applyNumberFormat="1" applyFont="1" applyFill="1" applyBorder="1" applyAlignment="1">
      <alignment horizontal="center" vertical="center"/>
    </xf>
    <xf numFmtId="165" fontId="41" fillId="0" borderId="9" xfId="1" applyNumberFormat="1" applyFont="1" applyBorder="1" applyAlignment="1">
      <alignment horizontal="center" vertical="center"/>
    </xf>
    <xf numFmtId="165" fontId="41" fillId="0" borderId="10" xfId="1" applyNumberFormat="1" applyFont="1" applyBorder="1" applyAlignment="1">
      <alignment horizontal="center" vertical="center"/>
    </xf>
    <xf numFmtId="165" fontId="41" fillId="0" borderId="62" xfId="1" applyNumberFormat="1" applyFont="1" applyFill="1" applyBorder="1" applyAlignment="1">
      <alignment horizontal="center" vertical="center"/>
    </xf>
    <xf numFmtId="165" fontId="41" fillId="0" borderId="54" xfId="1" applyNumberFormat="1" applyFont="1" applyFill="1" applyBorder="1" applyAlignment="1">
      <alignment horizontal="center" vertical="center"/>
    </xf>
    <xf numFmtId="165" fontId="41" fillId="0" borderId="72" xfId="1" applyNumberFormat="1" applyFont="1" applyFill="1" applyBorder="1" applyAlignment="1">
      <alignment horizontal="center" vertical="center"/>
    </xf>
    <xf numFmtId="164" fontId="41" fillId="0" borderId="20" xfId="1" applyNumberFormat="1" applyFont="1" applyFill="1" applyBorder="1" applyAlignment="1">
      <alignment horizontal="center" vertical="center"/>
    </xf>
    <xf numFmtId="165" fontId="41" fillId="0" borderId="47" xfId="1" applyNumberFormat="1" applyFont="1" applyFill="1" applyBorder="1" applyAlignment="1">
      <alignment horizontal="center" vertical="center"/>
    </xf>
    <xf numFmtId="165" fontId="41" fillId="0" borderId="40" xfId="1" applyNumberFormat="1" applyFont="1" applyFill="1" applyBorder="1" applyAlignment="1">
      <alignment horizontal="center" vertical="center"/>
    </xf>
    <xf numFmtId="165" fontId="41" fillId="0" borderId="74" xfId="1" applyNumberFormat="1" applyFont="1" applyFill="1" applyBorder="1" applyAlignment="1">
      <alignment horizontal="center" vertical="center"/>
    </xf>
    <xf numFmtId="165" fontId="41" fillId="0" borderId="65" xfId="1" applyNumberFormat="1" applyFont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165" fontId="41" fillId="0" borderId="45" xfId="1" applyNumberFormat="1" applyFont="1" applyFill="1" applyBorder="1" applyAlignment="1">
      <alignment horizontal="center" vertical="center"/>
    </xf>
    <xf numFmtId="49" fontId="41" fillId="0" borderId="57" xfId="1" applyNumberFormat="1" applyFont="1" applyBorder="1" applyAlignment="1">
      <alignment vertical="center" wrapText="1"/>
    </xf>
    <xf numFmtId="164" fontId="41" fillId="0" borderId="47" xfId="1" applyNumberFormat="1" applyFont="1" applyBorder="1" applyAlignment="1">
      <alignment vertical="center" wrapText="1"/>
    </xf>
    <xf numFmtId="164" fontId="41" fillId="0" borderId="47" xfId="1" applyNumberFormat="1" applyFont="1" applyBorder="1" applyAlignment="1">
      <alignment horizontal="left" wrapText="1"/>
    </xf>
    <xf numFmtId="164" fontId="41" fillId="0" borderId="70" xfId="1" applyNumberFormat="1" applyFont="1" applyBorder="1" applyAlignment="1">
      <alignment vertical="center" wrapText="1"/>
    </xf>
    <xf numFmtId="49" fontId="41" fillId="0" borderId="30" xfId="1" applyNumberFormat="1" applyFont="1" applyBorder="1" applyAlignment="1">
      <alignment horizontal="left" vertical="center" wrapText="1"/>
    </xf>
    <xf numFmtId="164" fontId="41" fillId="0" borderId="30" xfId="1" applyNumberFormat="1" applyFont="1" applyBorder="1" applyAlignment="1">
      <alignment horizontal="left" vertical="center" wrapText="1"/>
    </xf>
    <xf numFmtId="164" fontId="41" fillId="0" borderId="49" xfId="1" applyNumberFormat="1" applyFont="1" applyBorder="1" applyAlignment="1">
      <alignment vertical="center" wrapText="1"/>
    </xf>
    <xf numFmtId="164" fontId="41" fillId="0" borderId="51" xfId="1" applyNumberFormat="1" applyFont="1" applyBorder="1" applyAlignment="1">
      <alignment vertical="center" wrapText="1"/>
    </xf>
    <xf numFmtId="164" fontId="41" fillId="0" borderId="50" xfId="1" applyNumberFormat="1" applyFont="1" applyBorder="1" applyAlignment="1">
      <alignment vertical="center" wrapText="1"/>
    </xf>
    <xf numFmtId="165" fontId="41" fillId="6" borderId="17" xfId="1" applyNumberFormat="1" applyFont="1" applyFill="1" applyBorder="1" applyAlignment="1">
      <alignment vertical="center"/>
    </xf>
    <xf numFmtId="165" fontId="41" fillId="6" borderId="43" xfId="1" applyNumberFormat="1" applyFont="1" applyFill="1" applyBorder="1" applyAlignment="1">
      <alignment horizontal="center" vertical="center"/>
    </xf>
    <xf numFmtId="165" fontId="41" fillId="6" borderId="45" xfId="1" applyNumberFormat="1" applyFont="1" applyFill="1" applyBorder="1" applyAlignment="1">
      <alignment horizontal="center" vertical="center"/>
    </xf>
    <xf numFmtId="165" fontId="6" fillId="7" borderId="44" xfId="3" applyNumberFormat="1" applyFont="1" applyFill="1" applyBorder="1" applyAlignment="1">
      <alignment horizontal="center" vertical="center"/>
    </xf>
    <xf numFmtId="165" fontId="41" fillId="6" borderId="62" xfId="1" applyNumberFormat="1" applyFont="1" applyFill="1" applyBorder="1" applyAlignment="1">
      <alignment horizontal="center" vertical="center"/>
    </xf>
    <xf numFmtId="165" fontId="6" fillId="7" borderId="23" xfId="3" applyNumberFormat="1" applyFont="1" applyFill="1" applyBorder="1" applyAlignment="1">
      <alignment horizontal="center" vertical="center"/>
    </xf>
    <xf numFmtId="164" fontId="20" fillId="0" borderId="15" xfId="1" applyNumberFormat="1" applyFont="1" applyFill="1" applyBorder="1" applyAlignment="1">
      <alignment horizontal="center" vertical="center"/>
    </xf>
    <xf numFmtId="165" fontId="20" fillId="0" borderId="15" xfId="1" applyNumberFormat="1" applyFont="1" applyFill="1" applyBorder="1" applyAlignment="1">
      <alignment horizontal="center" vertical="center"/>
    </xf>
    <xf numFmtId="165" fontId="20" fillId="0" borderId="16" xfId="1" applyNumberFormat="1" applyFont="1" applyFill="1" applyBorder="1" applyAlignment="1">
      <alignment horizontal="center" vertical="center"/>
    </xf>
    <xf numFmtId="165" fontId="20" fillId="0" borderId="50" xfId="1" applyNumberFormat="1" applyFont="1" applyFill="1" applyBorder="1" applyAlignment="1">
      <alignment horizontal="center" vertical="center"/>
    </xf>
    <xf numFmtId="164" fontId="20" fillId="0" borderId="35" xfId="1" applyNumberFormat="1" applyFont="1" applyFill="1" applyBorder="1" applyAlignment="1">
      <alignment horizontal="center" vertical="center"/>
    </xf>
    <xf numFmtId="165" fontId="20" fillId="0" borderId="65" xfId="1" applyNumberFormat="1" applyFont="1" applyFill="1" applyBorder="1" applyAlignment="1">
      <alignment horizontal="center" vertical="center"/>
    </xf>
    <xf numFmtId="165" fontId="20" fillId="0" borderId="51" xfId="1" applyNumberFormat="1" applyFont="1" applyFill="1" applyBorder="1" applyAlignment="1">
      <alignment horizontal="center" vertical="center"/>
    </xf>
    <xf numFmtId="165" fontId="20" fillId="0" borderId="37" xfId="1" applyNumberFormat="1" applyFont="1" applyFill="1" applyBorder="1" applyAlignment="1">
      <alignment horizontal="center" vertical="center"/>
    </xf>
    <xf numFmtId="165" fontId="20" fillId="0" borderId="61" xfId="1" applyNumberFormat="1" applyFont="1" applyFill="1" applyBorder="1" applyAlignment="1">
      <alignment horizontal="center" vertical="center"/>
    </xf>
    <xf numFmtId="165" fontId="20" fillId="0" borderId="12" xfId="1" applyNumberFormat="1" applyFont="1" applyFill="1" applyBorder="1" applyAlignment="1">
      <alignment horizontal="center" vertical="center"/>
    </xf>
    <xf numFmtId="165" fontId="20" fillId="0" borderId="16" xfId="1" applyNumberFormat="1" applyFont="1" applyFill="1" applyBorder="1" applyAlignment="1">
      <alignment vertical="center"/>
    </xf>
    <xf numFmtId="164" fontId="20" fillId="0" borderId="36" xfId="1" applyNumberFormat="1" applyFont="1" applyFill="1" applyBorder="1" applyAlignment="1">
      <alignment horizontal="center" vertical="center"/>
    </xf>
    <xf numFmtId="165" fontId="20" fillId="0" borderId="36" xfId="1" applyNumberFormat="1" applyFont="1" applyFill="1" applyBorder="1" applyAlignment="1">
      <alignment horizontal="center" vertical="center"/>
    </xf>
    <xf numFmtId="165" fontId="20" fillId="0" borderId="43" xfId="1" applyNumberFormat="1" applyFont="1" applyFill="1" applyBorder="1" applyAlignment="1">
      <alignment horizontal="center" vertical="center"/>
    </xf>
    <xf numFmtId="0" fontId="38" fillId="0" borderId="0" xfId="0" applyFont="1"/>
    <xf numFmtId="0" fontId="20" fillId="0" borderId="20" xfId="1" applyFont="1" applyBorder="1" applyAlignment="1">
      <alignment horizontal="center" vertical="center" textRotation="90" wrapText="1"/>
    </xf>
    <xf numFmtId="0" fontId="20" fillId="0" borderId="20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49" fontId="21" fillId="3" borderId="27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49" fontId="21" fillId="4" borderId="29" xfId="1" applyNumberFormat="1" applyFont="1" applyFill="1" applyBorder="1" applyAlignment="1">
      <alignment horizontal="center" vertical="center"/>
    </xf>
    <xf numFmtId="49" fontId="21" fillId="3" borderId="30" xfId="1" applyNumberFormat="1" applyFont="1" applyFill="1" applyBorder="1" applyAlignment="1">
      <alignment horizontal="center" vertical="center"/>
    </xf>
    <xf numFmtId="49" fontId="21" fillId="4" borderId="31" xfId="1" applyNumberFormat="1" applyFont="1" applyFill="1" applyBorder="1" applyAlignment="1">
      <alignment horizontal="center" vertical="center"/>
    </xf>
    <xf numFmtId="0" fontId="38" fillId="0" borderId="14" xfId="0" applyFont="1" applyBorder="1"/>
    <xf numFmtId="49" fontId="21" fillId="3" borderId="47" xfId="1" applyNumberFormat="1" applyFont="1" applyFill="1" applyBorder="1" applyAlignment="1">
      <alignment horizontal="center" vertical="center"/>
    </xf>
    <xf numFmtId="49" fontId="21" fillId="4" borderId="40" xfId="1" applyNumberFormat="1" applyFont="1" applyFill="1" applyBorder="1" applyAlignment="1">
      <alignment horizontal="center" vertical="center"/>
    </xf>
    <xf numFmtId="49" fontId="21" fillId="3" borderId="59" xfId="1" applyNumberFormat="1" applyFont="1" applyFill="1" applyBorder="1" applyAlignment="1">
      <alignment horizontal="center" vertical="center"/>
    </xf>
    <xf numFmtId="164" fontId="21" fillId="5" borderId="27" xfId="1" applyNumberFormat="1" applyFont="1" applyFill="1" applyBorder="1" applyAlignment="1">
      <alignment horizontal="center" vertical="center"/>
    </xf>
    <xf numFmtId="164" fontId="21" fillId="5" borderId="40" xfId="1" applyNumberFormat="1" applyFont="1" applyFill="1" applyBorder="1" applyAlignment="1">
      <alignment horizontal="center" vertical="center"/>
    </xf>
    <xf numFmtId="164" fontId="21" fillId="5" borderId="44" xfId="1" applyNumberFormat="1" applyFont="1" applyFill="1" applyBorder="1" applyAlignment="1">
      <alignment horizontal="center" vertical="center"/>
    </xf>
    <xf numFmtId="165" fontId="21" fillId="4" borderId="23" xfId="1" applyNumberFormat="1" applyFont="1" applyFill="1" applyBorder="1" applyAlignment="1">
      <alignment horizontal="center" vertical="center"/>
    </xf>
    <xf numFmtId="164" fontId="21" fillId="4" borderId="52" xfId="1" applyNumberFormat="1" applyFont="1" applyFill="1" applyBorder="1" applyAlignment="1">
      <alignment horizontal="center" vertical="center"/>
    </xf>
    <xf numFmtId="164" fontId="21" fillId="4" borderId="27" xfId="1" applyNumberFormat="1" applyFont="1" applyFill="1" applyBorder="1" applyAlignment="1">
      <alignment horizontal="center" vertical="center"/>
    </xf>
    <xf numFmtId="164" fontId="21" fillId="4" borderId="40" xfId="1" applyNumberFormat="1" applyFont="1" applyFill="1" applyBorder="1" applyAlignment="1">
      <alignment horizontal="center" vertical="center"/>
    </xf>
    <xf numFmtId="164" fontId="21" fillId="4" borderId="44" xfId="1" applyNumberFormat="1" applyFont="1" applyFill="1" applyBorder="1" applyAlignment="1">
      <alignment horizontal="center" vertical="center"/>
    </xf>
    <xf numFmtId="49" fontId="21" fillId="3" borderId="29" xfId="1" applyNumberFormat="1" applyFont="1" applyFill="1" applyBorder="1" applyAlignment="1">
      <alignment horizontal="center" vertical="center"/>
    </xf>
    <xf numFmtId="165" fontId="21" fillId="3" borderId="23" xfId="1" applyNumberFormat="1" applyFont="1" applyFill="1" applyBorder="1" applyAlignment="1">
      <alignment horizontal="center" vertical="center"/>
    </xf>
    <xf numFmtId="164" fontId="21" fillId="3" borderId="52" xfId="1" applyNumberFormat="1" applyFont="1" applyFill="1" applyBorder="1" applyAlignment="1">
      <alignment horizontal="center" vertical="center"/>
    </xf>
    <xf numFmtId="164" fontId="21" fillId="3" borderId="27" xfId="1" applyNumberFormat="1" applyFont="1" applyFill="1" applyBorder="1" applyAlignment="1">
      <alignment horizontal="center" vertical="center"/>
    </xf>
    <xf numFmtId="164" fontId="21" fillId="3" borderId="40" xfId="1" applyNumberFormat="1" applyFont="1" applyFill="1" applyBorder="1" applyAlignment="1">
      <alignment horizontal="center" vertical="center"/>
    </xf>
    <xf numFmtId="164" fontId="21" fillId="3" borderId="44" xfId="1" applyNumberFormat="1" applyFont="1" applyFill="1" applyBorder="1" applyAlignment="1">
      <alignment horizontal="center" vertical="center"/>
    </xf>
    <xf numFmtId="165" fontId="21" fillId="5" borderId="47" xfId="1" applyNumberFormat="1" applyFont="1" applyFill="1" applyBorder="1" applyAlignment="1">
      <alignment horizontal="center" vertical="center"/>
    </xf>
    <xf numFmtId="165" fontId="20" fillId="0" borderId="43" xfId="1" applyNumberFormat="1" applyFont="1" applyBorder="1" applyAlignment="1">
      <alignment horizontal="center" vertical="center"/>
    </xf>
    <xf numFmtId="49" fontId="21" fillId="3" borderId="23" xfId="1" applyNumberFormat="1" applyFont="1" applyFill="1" applyBorder="1" applyAlignment="1">
      <alignment horizontal="center" vertical="center"/>
    </xf>
    <xf numFmtId="165" fontId="21" fillId="5" borderId="22" xfId="1" applyNumberFormat="1" applyFont="1" applyFill="1" applyBorder="1" applyAlignment="1">
      <alignment horizontal="center" vertical="center"/>
    </xf>
    <xf numFmtId="165" fontId="21" fillId="7" borderId="54" xfId="3" applyNumberFormat="1" applyFont="1" applyFill="1" applyBorder="1" applyAlignment="1">
      <alignment horizontal="center" vertical="center"/>
    </xf>
    <xf numFmtId="165" fontId="20" fillId="0" borderId="70" xfId="1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 vertical="center" wrapText="1"/>
    </xf>
    <xf numFmtId="0" fontId="16" fillId="9" borderId="15" xfId="0" applyFont="1" applyFill="1" applyBorder="1" applyAlignment="1">
      <alignment horizontal="right" vertical="center" wrapText="1"/>
    </xf>
    <xf numFmtId="165" fontId="5" fillId="0" borderId="30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vertical="center"/>
    </xf>
    <xf numFmtId="165" fontId="5" fillId="0" borderId="70" xfId="1" applyNumberFormat="1" applyFont="1" applyFill="1" applyBorder="1" applyAlignment="1">
      <alignment vertical="center"/>
    </xf>
    <xf numFmtId="165" fontId="5" fillId="0" borderId="39" xfId="1" applyNumberFormat="1" applyFont="1" applyFill="1" applyBorder="1" applyAlignment="1">
      <alignment horizontal="center" vertical="center"/>
    </xf>
    <xf numFmtId="165" fontId="5" fillId="0" borderId="70" xfId="1" applyNumberFormat="1" applyFont="1" applyFill="1" applyBorder="1" applyAlignment="1">
      <alignment horizontal="center" vertical="center"/>
    </xf>
    <xf numFmtId="165" fontId="5" fillId="6" borderId="82" xfId="1" applyNumberFormat="1" applyFont="1" applyFill="1" applyBorder="1" applyAlignment="1">
      <alignment horizontal="center" vertical="center"/>
    </xf>
    <xf numFmtId="165" fontId="5" fillId="0" borderId="62" xfId="1" applyNumberFormat="1" applyFont="1" applyFill="1" applyBorder="1" applyAlignment="1">
      <alignment horizontal="center" vertical="center"/>
    </xf>
    <xf numFmtId="165" fontId="5" fillId="0" borderId="54" xfId="1" applyNumberFormat="1" applyFont="1" applyFill="1" applyBorder="1" applyAlignment="1">
      <alignment horizontal="center" vertical="center"/>
    </xf>
    <xf numFmtId="164" fontId="7" fillId="10" borderId="20" xfId="3" applyNumberFormat="1" applyFont="1" applyFill="1" applyBorder="1" applyAlignment="1">
      <alignment horizontal="center" vertical="center"/>
    </xf>
    <xf numFmtId="165" fontId="5" fillId="0" borderId="17" xfId="1" applyNumberFormat="1" applyFont="1" applyFill="1" applyBorder="1" applyAlignment="1">
      <alignment horizontal="center" vertical="center"/>
    </xf>
    <xf numFmtId="164" fontId="5" fillId="0" borderId="53" xfId="1" applyNumberFormat="1" applyFont="1" applyFill="1" applyBorder="1" applyAlignment="1">
      <alignment horizontal="center" vertical="center"/>
    </xf>
    <xf numFmtId="165" fontId="5" fillId="0" borderId="15" xfId="3" applyNumberFormat="1" applyFont="1" applyFill="1" applyBorder="1" applyAlignment="1">
      <alignment horizontal="center" vertical="center"/>
    </xf>
    <xf numFmtId="165" fontId="5" fillId="0" borderId="61" xfId="3" applyNumberFormat="1" applyFont="1" applyFill="1" applyBorder="1" applyAlignment="1">
      <alignment horizontal="center" vertical="center"/>
    </xf>
    <xf numFmtId="165" fontId="20" fillId="0" borderId="64" xfId="1" applyNumberFormat="1" applyFont="1" applyFill="1" applyBorder="1" applyAlignment="1">
      <alignment horizontal="center" vertical="center"/>
    </xf>
    <xf numFmtId="49" fontId="41" fillId="6" borderId="9" xfId="2" applyNumberFormat="1" applyFont="1" applyFill="1" applyBorder="1" applyAlignment="1">
      <alignment horizontal="center" vertical="center" wrapText="1"/>
    </xf>
    <xf numFmtId="49" fontId="41" fillId="6" borderId="40" xfId="2" applyNumberFormat="1" applyFont="1" applyFill="1" applyBorder="1" applyAlignment="1">
      <alignment horizontal="center" vertical="center" wrapText="1"/>
    </xf>
    <xf numFmtId="49" fontId="41" fillId="6" borderId="40" xfId="2" applyNumberFormat="1" applyFont="1" applyFill="1" applyBorder="1" applyAlignment="1">
      <alignment vertical="center" wrapText="1"/>
    </xf>
    <xf numFmtId="49" fontId="41" fillId="6" borderId="35" xfId="2" applyNumberFormat="1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1" fillId="5" borderId="0" xfId="0" applyNumberFormat="1" applyFont="1" applyFill="1" applyAlignment="1">
      <alignment horizontal="center" vertical="center"/>
    </xf>
    <xf numFmtId="164" fontId="20" fillId="0" borderId="31" xfId="1" applyNumberFormat="1" applyFont="1" applyFill="1" applyBorder="1" applyAlignment="1">
      <alignment horizontal="center" vertical="center"/>
    </xf>
    <xf numFmtId="165" fontId="20" fillId="0" borderId="9" xfId="1" applyNumberFormat="1" applyFont="1" applyFill="1" applyBorder="1" applyAlignment="1">
      <alignment vertical="center"/>
    </xf>
    <xf numFmtId="165" fontId="20" fillId="0" borderId="64" xfId="1" applyNumberFormat="1" applyFont="1" applyFill="1" applyBorder="1" applyAlignment="1">
      <alignment vertical="center"/>
    </xf>
    <xf numFmtId="165" fontId="20" fillId="6" borderId="8" xfId="1" applyNumberFormat="1" applyFont="1" applyFill="1" applyBorder="1" applyAlignment="1">
      <alignment vertical="center"/>
    </xf>
    <xf numFmtId="165" fontId="20" fillId="6" borderId="64" xfId="1" applyNumberFormat="1" applyFont="1" applyFill="1" applyBorder="1" applyAlignment="1">
      <alignment vertical="center"/>
    </xf>
    <xf numFmtId="49" fontId="20" fillId="6" borderId="9" xfId="3" applyNumberFormat="1" applyFont="1" applyFill="1" applyBorder="1" applyAlignment="1">
      <alignment horizontal="center" vertical="center"/>
    </xf>
    <xf numFmtId="49" fontId="20" fillId="6" borderId="10" xfId="3" applyNumberFormat="1" applyFont="1" applyFill="1" applyBorder="1" applyAlignment="1">
      <alignment horizontal="center" vertical="center"/>
    </xf>
    <xf numFmtId="1" fontId="20" fillId="6" borderId="20" xfId="3" applyNumberFormat="1" applyFont="1" applyFill="1" applyBorder="1" applyAlignment="1">
      <alignment vertical="center"/>
    </xf>
    <xf numFmtId="1" fontId="20" fillId="6" borderId="21" xfId="3" applyNumberFormat="1" applyFont="1" applyFill="1" applyBorder="1" applyAlignment="1">
      <alignment vertical="center"/>
    </xf>
    <xf numFmtId="165" fontId="20" fillId="0" borderId="46" xfId="1" applyNumberFormat="1" applyFont="1" applyFill="1" applyBorder="1" applyAlignment="1">
      <alignment horizontal="center" vertical="center"/>
    </xf>
    <xf numFmtId="49" fontId="20" fillId="6" borderId="15" xfId="2" applyNumberFormat="1" applyFont="1" applyFill="1" applyBorder="1" applyAlignment="1">
      <alignment horizontal="center" vertical="center" wrapText="1"/>
    </xf>
    <xf numFmtId="165" fontId="21" fillId="7" borderId="62" xfId="3" applyNumberFormat="1" applyFont="1" applyFill="1" applyBorder="1" applyAlignment="1">
      <alignment horizontal="center" vertical="center"/>
    </xf>
    <xf numFmtId="1" fontId="20" fillId="6" borderId="53" xfId="3" applyNumberFormat="1" applyFont="1" applyFill="1" applyBorder="1" applyAlignment="1">
      <alignment vertical="center"/>
    </xf>
    <xf numFmtId="1" fontId="20" fillId="6" borderId="54" xfId="3" applyNumberFormat="1" applyFont="1" applyFill="1" applyBorder="1" applyAlignment="1">
      <alignment vertical="center"/>
    </xf>
    <xf numFmtId="0" fontId="20" fillId="0" borderId="66" xfId="5" applyNumberFormat="1" applyFont="1" applyFill="1" applyBorder="1" applyAlignment="1">
      <alignment vertical="top" wrapText="1" readingOrder="1"/>
    </xf>
    <xf numFmtId="1" fontId="20" fillId="0" borderId="9" xfId="5" applyNumberFormat="1" applyFont="1" applyFill="1" applyBorder="1" applyAlignment="1">
      <alignment horizontal="center" vertical="center" wrapText="1" readingOrder="1"/>
    </xf>
    <xf numFmtId="164" fontId="20" fillId="0" borderId="23" xfId="1" applyNumberFormat="1" applyFont="1" applyBorder="1" applyAlignment="1">
      <alignment vertical="center" wrapText="1"/>
    </xf>
    <xf numFmtId="1" fontId="20" fillId="6" borderId="40" xfId="3" applyNumberFormat="1" applyFont="1" applyFill="1" applyBorder="1" applyAlignment="1">
      <alignment vertical="center"/>
    </xf>
    <xf numFmtId="1" fontId="20" fillId="6" borderId="44" xfId="3" applyNumberFormat="1" applyFont="1" applyFill="1" applyBorder="1" applyAlignment="1">
      <alignment vertical="center"/>
    </xf>
    <xf numFmtId="0" fontId="20" fillId="0" borderId="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164" fontId="20" fillId="0" borderId="56" xfId="1" applyNumberFormat="1" applyFont="1" applyBorder="1" applyAlignment="1">
      <alignment vertical="center" wrapText="1"/>
    </xf>
    <xf numFmtId="1" fontId="20" fillId="6" borderId="36" xfId="3" applyNumberFormat="1" applyFont="1" applyFill="1" applyBorder="1" applyAlignment="1">
      <alignment vertical="center"/>
    </xf>
    <xf numFmtId="1" fontId="20" fillId="6" borderId="43" xfId="3" applyNumberFormat="1" applyFont="1" applyFill="1" applyBorder="1" applyAlignment="1">
      <alignment vertical="center"/>
    </xf>
    <xf numFmtId="49" fontId="21" fillId="5" borderId="48" xfId="0" applyNumberFormat="1" applyFont="1" applyFill="1" applyBorder="1" applyAlignment="1">
      <alignment horizontal="center" vertical="center"/>
    </xf>
    <xf numFmtId="164" fontId="21" fillId="5" borderId="23" xfId="1" applyNumberFormat="1" applyFont="1" applyFill="1" applyBorder="1" applyAlignment="1">
      <alignment horizontal="center" vertical="center"/>
    </xf>
    <xf numFmtId="164" fontId="21" fillId="5" borderId="47" xfId="1" applyNumberFormat="1" applyFont="1" applyFill="1" applyBorder="1" applyAlignment="1">
      <alignment horizontal="center" vertical="center"/>
    </xf>
    <xf numFmtId="49" fontId="21" fillId="5" borderId="0" xfId="0" applyNumberFormat="1" applyFont="1" applyFill="1" applyBorder="1" applyAlignment="1">
      <alignment horizontal="center" vertical="center"/>
    </xf>
    <xf numFmtId="165" fontId="20" fillId="6" borderId="72" xfId="1" applyNumberFormat="1" applyFont="1" applyFill="1" applyBorder="1" applyAlignment="1">
      <alignment horizontal="center" vertical="center"/>
    </xf>
    <xf numFmtId="49" fontId="20" fillId="6" borderId="40" xfId="2" applyNumberFormat="1" applyFont="1" applyFill="1" applyBorder="1" applyAlignment="1">
      <alignment vertical="center" wrapText="1"/>
    </xf>
    <xf numFmtId="165" fontId="21" fillId="7" borderId="80" xfId="3" applyNumberFormat="1" applyFont="1" applyFill="1" applyBorder="1" applyAlignment="1">
      <alignment horizontal="center" vertical="center"/>
    </xf>
    <xf numFmtId="165" fontId="21" fillId="7" borderId="81" xfId="3" applyNumberFormat="1" applyFont="1" applyFill="1" applyBorder="1" applyAlignment="1">
      <alignment horizontal="center" vertical="center"/>
    </xf>
    <xf numFmtId="49" fontId="20" fillId="0" borderId="62" xfId="1" applyNumberFormat="1" applyFont="1" applyFill="1" applyBorder="1" applyAlignment="1">
      <alignment horizontal="left" vertical="center" wrapText="1"/>
    </xf>
    <xf numFmtId="1" fontId="20" fillId="0" borderId="53" xfId="3" applyNumberFormat="1" applyFont="1" applyFill="1" applyBorder="1" applyAlignment="1">
      <alignment horizontal="center" vertical="center"/>
    </xf>
    <xf numFmtId="1" fontId="20" fillId="0" borderId="54" xfId="3" applyNumberFormat="1" applyFont="1" applyFill="1" applyBorder="1" applyAlignment="1">
      <alignment horizontal="center" vertical="center"/>
    </xf>
    <xf numFmtId="164" fontId="20" fillId="0" borderId="27" xfId="3" applyNumberFormat="1" applyFont="1" applyFill="1" applyBorder="1" applyAlignment="1">
      <alignment horizontal="center" vertical="center"/>
    </xf>
    <xf numFmtId="165" fontId="20" fillId="0" borderId="27" xfId="3" applyNumberFormat="1" applyFont="1" applyFill="1" applyBorder="1" applyAlignment="1">
      <alignment horizontal="left" vertical="center"/>
    </xf>
    <xf numFmtId="165" fontId="20" fillId="0" borderId="26" xfId="3" applyNumberFormat="1" applyFont="1" applyFill="1" applyBorder="1" applyAlignment="1">
      <alignment horizontal="left" vertical="center"/>
    </xf>
    <xf numFmtId="165" fontId="20" fillId="0" borderId="25" xfId="3" applyNumberFormat="1" applyFont="1" applyFill="1" applyBorder="1" applyAlignment="1">
      <alignment horizontal="left" vertical="center"/>
    </xf>
    <xf numFmtId="49" fontId="20" fillId="0" borderId="52" xfId="1" applyNumberFormat="1" applyFont="1" applyFill="1" applyBorder="1" applyAlignment="1">
      <alignment horizontal="left" vertical="center" wrapText="1"/>
    </xf>
    <xf numFmtId="1" fontId="20" fillId="0" borderId="27" xfId="3" applyNumberFormat="1" applyFont="1" applyFill="1" applyBorder="1" applyAlignment="1">
      <alignment horizontal="center" vertical="center"/>
    </xf>
    <xf numFmtId="1" fontId="20" fillId="0" borderId="29" xfId="3" applyNumberFormat="1" applyFont="1" applyFill="1" applyBorder="1" applyAlignment="1">
      <alignment horizontal="center" vertical="center"/>
    </xf>
    <xf numFmtId="1" fontId="20" fillId="0" borderId="58" xfId="3" applyNumberFormat="1" applyFont="1" applyFill="1" applyBorder="1" applyAlignment="1">
      <alignment horizontal="center" vertical="center"/>
    </xf>
    <xf numFmtId="164" fontId="21" fillId="7" borderId="47" xfId="3" applyNumberFormat="1" applyFont="1" applyFill="1" applyBorder="1" applyAlignment="1">
      <alignment horizontal="center" vertical="center"/>
    </xf>
    <xf numFmtId="165" fontId="21" fillId="7" borderId="47" xfId="3" applyNumberFormat="1" applyFont="1" applyFill="1" applyBorder="1" applyAlignment="1">
      <alignment horizontal="center" vertical="center"/>
    </xf>
    <xf numFmtId="165" fontId="21" fillId="7" borderId="74" xfId="3" applyNumberFormat="1" applyFont="1" applyFill="1" applyBorder="1" applyAlignment="1">
      <alignment horizontal="center" vertical="center"/>
    </xf>
    <xf numFmtId="49" fontId="20" fillId="0" borderId="23" xfId="1" applyNumberFormat="1" applyFont="1" applyFill="1" applyBorder="1" applyAlignment="1">
      <alignment horizontal="center" vertical="center" wrapText="1"/>
    </xf>
    <xf numFmtId="1" fontId="20" fillId="0" borderId="47" xfId="3" applyNumberFormat="1" applyFont="1" applyFill="1" applyBorder="1" applyAlignment="1">
      <alignment horizontal="center" vertical="center"/>
    </xf>
    <xf numFmtId="1" fontId="20" fillId="0" borderId="40" xfId="3" applyNumberFormat="1" applyFont="1" applyFill="1" applyBorder="1" applyAlignment="1">
      <alignment horizontal="center" vertical="center"/>
    </xf>
    <xf numFmtId="1" fontId="20" fillId="0" borderId="44" xfId="3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4" borderId="36" xfId="1" applyNumberFormat="1" applyFont="1" applyFill="1" applyBorder="1" applyAlignment="1">
      <alignment horizontal="center" vertical="center"/>
    </xf>
    <xf numFmtId="49" fontId="21" fillId="5" borderId="29" xfId="0" applyNumberFormat="1" applyFont="1" applyFill="1" applyBorder="1" applyAlignment="1">
      <alignment horizontal="center" vertical="center"/>
    </xf>
    <xf numFmtId="164" fontId="20" fillId="6" borderId="35" xfId="1" applyNumberFormat="1" applyFont="1" applyFill="1" applyBorder="1" applyAlignment="1">
      <alignment horizontal="center" vertical="center"/>
    </xf>
    <xf numFmtId="165" fontId="20" fillId="0" borderId="35" xfId="1" applyNumberFormat="1" applyFont="1" applyBorder="1" applyAlignment="1">
      <alignment vertical="center"/>
    </xf>
    <xf numFmtId="165" fontId="20" fillId="0" borderId="65" xfId="1" applyNumberFormat="1" applyFont="1" applyBorder="1" applyAlignment="1">
      <alignment vertical="center"/>
    </xf>
    <xf numFmtId="165" fontId="20" fillId="6" borderId="38" xfId="1" applyNumberFormat="1" applyFont="1" applyFill="1" applyBorder="1" applyAlignment="1">
      <alignment vertical="center"/>
    </xf>
    <xf numFmtId="164" fontId="20" fillId="0" borderId="34" xfId="1" applyNumberFormat="1" applyFont="1" applyFill="1" applyBorder="1" applyAlignment="1">
      <alignment vertical="center" wrapText="1"/>
    </xf>
    <xf numFmtId="1" fontId="20" fillId="0" borderId="31" xfId="3" applyNumberFormat="1" applyFont="1" applyFill="1" applyBorder="1" applyAlignment="1">
      <alignment horizontal="center" vertical="center"/>
    </xf>
    <xf numFmtId="1" fontId="20" fillId="0" borderId="45" xfId="3" applyNumberFormat="1" applyFont="1" applyFill="1" applyBorder="1" applyAlignment="1">
      <alignment horizontal="center" vertical="center"/>
    </xf>
    <xf numFmtId="164" fontId="20" fillId="0" borderId="34" xfId="1" applyNumberFormat="1" applyFont="1" applyBorder="1" applyAlignment="1">
      <alignment horizontal="left" vertical="center" wrapText="1"/>
    </xf>
    <xf numFmtId="1" fontId="20" fillId="6" borderId="49" xfId="3" applyNumberFormat="1" applyFont="1" applyFill="1" applyBorder="1" applyAlignment="1">
      <alignment horizontal="center" vertical="center"/>
    </xf>
    <xf numFmtId="165" fontId="20" fillId="0" borderId="31" xfId="1" applyNumberFormat="1" applyFont="1" applyFill="1" applyBorder="1" applyAlignment="1">
      <alignment horizontal="center" vertical="center"/>
    </xf>
    <xf numFmtId="165" fontId="20" fillId="0" borderId="32" xfId="1" applyNumberFormat="1" applyFont="1" applyFill="1" applyBorder="1" applyAlignment="1">
      <alignment horizontal="center" vertical="center"/>
    </xf>
    <xf numFmtId="165" fontId="20" fillId="6" borderId="34" xfId="1" applyNumberFormat="1" applyFont="1" applyFill="1" applyBorder="1" applyAlignment="1">
      <alignment horizontal="center" vertical="center"/>
    </xf>
    <xf numFmtId="165" fontId="20" fillId="6" borderId="32" xfId="1" applyNumberFormat="1" applyFont="1" applyFill="1" applyBorder="1" applyAlignment="1">
      <alignment horizontal="center" vertical="center"/>
    </xf>
    <xf numFmtId="49" fontId="20" fillId="0" borderId="34" xfId="1" applyNumberFormat="1" applyFont="1" applyBorder="1" applyAlignment="1">
      <alignment horizontal="left" vertical="center" wrapText="1"/>
    </xf>
    <xf numFmtId="164" fontId="20" fillId="0" borderId="20" xfId="1" applyNumberFormat="1" applyFont="1" applyBorder="1" applyAlignment="1">
      <alignment vertical="center" wrapText="1"/>
    </xf>
    <xf numFmtId="164" fontId="20" fillId="0" borderId="42" xfId="1" applyNumberFormat="1" applyFont="1" applyBorder="1" applyAlignment="1">
      <alignment horizontal="left" vertical="center" wrapText="1"/>
    </xf>
    <xf numFmtId="164" fontId="20" fillId="0" borderId="23" xfId="1" applyNumberFormat="1" applyFont="1" applyBorder="1" applyAlignment="1">
      <alignment horizontal="left" vertical="center" wrapText="1"/>
    </xf>
    <xf numFmtId="165" fontId="20" fillId="0" borderId="49" xfId="1" applyNumberFormat="1" applyFont="1" applyFill="1" applyBorder="1" applyAlignment="1">
      <alignment horizontal="center" vertical="center"/>
    </xf>
    <xf numFmtId="164" fontId="21" fillId="10" borderId="20" xfId="3" applyNumberFormat="1" applyFont="1" applyFill="1" applyBorder="1" applyAlignment="1">
      <alignment horizontal="center" vertical="center"/>
    </xf>
    <xf numFmtId="0" fontId="20" fillId="0" borderId="67" xfId="5" applyNumberFormat="1" applyFont="1" applyFill="1" applyBorder="1" applyAlignment="1">
      <alignment vertical="top" wrapText="1" readingOrder="1"/>
    </xf>
    <xf numFmtId="1" fontId="20" fillId="0" borderId="68" xfId="5" applyNumberFormat="1" applyFont="1" applyFill="1" applyBorder="1" applyAlignment="1">
      <alignment horizontal="center" vertical="center" wrapText="1" readingOrder="1"/>
    </xf>
    <xf numFmtId="1" fontId="20" fillId="0" borderId="67" xfId="5" applyNumberFormat="1" applyFont="1" applyFill="1" applyBorder="1" applyAlignment="1">
      <alignment horizontal="center" vertical="center" wrapText="1" readingOrder="1"/>
    </xf>
    <xf numFmtId="164" fontId="20" fillId="0" borderId="57" xfId="1" applyNumberFormat="1" applyFont="1" applyBorder="1" applyAlignment="1">
      <alignment horizontal="left" vertical="center" wrapText="1"/>
    </xf>
    <xf numFmtId="165" fontId="20" fillId="0" borderId="8" xfId="1" applyNumberFormat="1" applyFont="1" applyFill="1" applyBorder="1" applyAlignment="1">
      <alignment horizontal="center" vertical="center"/>
    </xf>
    <xf numFmtId="164" fontId="20" fillId="0" borderId="53" xfId="1" applyNumberFormat="1" applyFont="1" applyFill="1" applyBorder="1" applyAlignment="1">
      <alignment horizontal="center" vertical="center"/>
    </xf>
    <xf numFmtId="165" fontId="20" fillId="0" borderId="53" xfId="1" applyNumberFormat="1" applyFont="1" applyFill="1" applyBorder="1" applyAlignment="1">
      <alignment horizontal="center" vertical="center"/>
    </xf>
    <xf numFmtId="165" fontId="20" fillId="0" borderId="62" xfId="1" applyNumberFormat="1" applyFont="1" applyFill="1" applyBorder="1" applyAlignment="1">
      <alignment horizontal="center" vertical="center"/>
    </xf>
    <xf numFmtId="165" fontId="20" fillId="0" borderId="54" xfId="1" applyNumberFormat="1" applyFont="1" applyFill="1" applyBorder="1" applyAlignment="1">
      <alignment horizontal="center" vertical="center"/>
    </xf>
    <xf numFmtId="165" fontId="20" fillId="0" borderId="38" xfId="1" applyNumberFormat="1" applyFont="1" applyFill="1" applyBorder="1" applyAlignment="1">
      <alignment horizontal="center" vertical="center"/>
    </xf>
    <xf numFmtId="164" fontId="20" fillId="0" borderId="34" xfId="1" applyNumberFormat="1" applyFont="1" applyFill="1" applyBorder="1" applyAlignment="1">
      <alignment horizontal="left" vertical="center" wrapText="1"/>
    </xf>
    <xf numFmtId="164" fontId="20" fillId="0" borderId="42" xfId="1" applyNumberFormat="1" applyFont="1" applyFill="1" applyBorder="1" applyAlignment="1">
      <alignment horizontal="left" vertical="center" wrapText="1"/>
    </xf>
    <xf numFmtId="1" fontId="20" fillId="0" borderId="20" xfId="3" applyNumberFormat="1" applyFont="1" applyFill="1" applyBorder="1" applyAlignment="1">
      <alignment horizontal="center" vertical="center"/>
    </xf>
    <xf numFmtId="1" fontId="20" fillId="0" borderId="21" xfId="3" applyNumberFormat="1" applyFont="1" applyFill="1" applyBorder="1" applyAlignment="1">
      <alignment horizontal="center" vertical="center"/>
    </xf>
    <xf numFmtId="1" fontId="20" fillId="0" borderId="9" xfId="3" applyNumberFormat="1" applyFont="1" applyFill="1" applyBorder="1" applyAlignment="1">
      <alignment horizontal="center" vertical="center"/>
    </xf>
    <xf numFmtId="1" fontId="20" fillId="0" borderId="10" xfId="3" applyNumberFormat="1" applyFont="1" applyFill="1" applyBorder="1" applyAlignment="1">
      <alignment horizontal="center" vertical="center"/>
    </xf>
    <xf numFmtId="164" fontId="21" fillId="0" borderId="20" xfId="3" applyNumberFormat="1" applyFont="1" applyFill="1" applyBorder="1" applyAlignment="1">
      <alignment horizontal="center" vertical="center"/>
    </xf>
    <xf numFmtId="165" fontId="21" fillId="0" borderId="20" xfId="3" applyNumberFormat="1" applyFont="1" applyFill="1" applyBorder="1" applyAlignment="1">
      <alignment horizontal="center" vertical="center"/>
    </xf>
    <xf numFmtId="165" fontId="21" fillId="0" borderId="41" xfId="3" applyNumberFormat="1" applyFont="1" applyFill="1" applyBorder="1" applyAlignment="1">
      <alignment horizontal="center" vertical="center"/>
    </xf>
    <xf numFmtId="165" fontId="21" fillId="0" borderId="42" xfId="3" applyNumberFormat="1" applyFont="1" applyFill="1" applyBorder="1" applyAlignment="1">
      <alignment horizontal="center" vertical="center"/>
    </xf>
    <xf numFmtId="165" fontId="20" fillId="0" borderId="9" xfId="1" applyNumberFormat="1" applyFont="1" applyBorder="1" applyAlignment="1">
      <alignment horizontal="center" vertical="center"/>
    </xf>
    <xf numFmtId="165" fontId="20" fillId="0" borderId="10" xfId="1" applyNumberFormat="1" applyFont="1" applyBorder="1" applyAlignment="1">
      <alignment horizontal="center" vertical="center"/>
    </xf>
    <xf numFmtId="164" fontId="20" fillId="0" borderId="39" xfId="1" applyNumberFormat="1" applyFont="1" applyFill="1" applyBorder="1" applyAlignment="1">
      <alignment horizontal="left" vertical="center" wrapText="1"/>
    </xf>
    <xf numFmtId="1" fontId="20" fillId="0" borderId="49" xfId="3" applyNumberFormat="1" applyFont="1" applyFill="1" applyBorder="1" applyAlignment="1">
      <alignment horizontal="center" vertical="center"/>
    </xf>
    <xf numFmtId="1" fontId="20" fillId="0" borderId="36" xfId="3" applyNumberFormat="1" applyFont="1" applyFill="1" applyBorder="1" applyAlignment="1">
      <alignment horizontal="center" vertical="center"/>
    </xf>
    <xf numFmtId="1" fontId="20" fillId="0" borderId="43" xfId="3" applyNumberFormat="1" applyFont="1" applyFill="1" applyBorder="1" applyAlignment="1">
      <alignment horizontal="center" vertical="center"/>
    </xf>
    <xf numFmtId="164" fontId="20" fillId="0" borderId="23" xfId="1" applyNumberFormat="1" applyFont="1" applyBorder="1" applyAlignment="1">
      <alignment horizontal="left" wrapText="1"/>
    </xf>
    <xf numFmtId="1" fontId="20" fillId="0" borderId="20" xfId="3" applyNumberFormat="1" applyFont="1" applyFill="1" applyBorder="1" applyAlignment="1">
      <alignment vertical="center"/>
    </xf>
    <xf numFmtId="1" fontId="20" fillId="0" borderId="21" xfId="3" applyNumberFormat="1" applyFont="1" applyFill="1" applyBorder="1" applyAlignment="1">
      <alignment vertical="center"/>
    </xf>
    <xf numFmtId="165" fontId="20" fillId="0" borderId="9" xfId="1" applyNumberFormat="1" applyFont="1" applyBorder="1" applyAlignment="1">
      <alignment vertical="center"/>
    </xf>
    <xf numFmtId="165" fontId="20" fillId="0" borderId="10" xfId="1" applyNumberFormat="1" applyFont="1" applyBorder="1" applyAlignment="1">
      <alignment vertical="center"/>
    </xf>
    <xf numFmtId="49" fontId="21" fillId="4" borderId="48" xfId="0" applyNumberFormat="1" applyFont="1" applyFill="1" applyBorder="1" applyAlignment="1">
      <alignment horizontal="center" vertical="center"/>
    </xf>
    <xf numFmtId="49" fontId="21" fillId="3" borderId="48" xfId="0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1" fontId="5" fillId="0" borderId="84" xfId="0" applyNumberFormat="1" applyFont="1" applyBorder="1" applyAlignment="1">
      <alignment horizontal="center" vertical="center"/>
    </xf>
    <xf numFmtId="1" fontId="5" fillId="0" borderId="85" xfId="0" applyNumberFormat="1" applyFont="1" applyBorder="1" applyAlignment="1">
      <alignment horizontal="center" vertical="center"/>
    </xf>
    <xf numFmtId="49" fontId="20" fillId="6" borderId="63" xfId="2" applyNumberFormat="1" applyFont="1" applyFill="1" applyBorder="1" applyAlignment="1">
      <alignment vertical="center" wrapText="1"/>
    </xf>
    <xf numFmtId="49" fontId="41" fillId="0" borderId="38" xfId="1" applyNumberFormat="1" applyFont="1" applyBorder="1" applyAlignment="1">
      <alignment vertical="center" wrapText="1"/>
    </xf>
    <xf numFmtId="49" fontId="41" fillId="0" borderId="17" xfId="1" applyNumberFormat="1" applyFont="1" applyBorder="1" applyAlignment="1">
      <alignment vertical="center" wrapText="1"/>
    </xf>
    <xf numFmtId="1" fontId="41" fillId="6" borderId="61" xfId="3" applyNumberFormat="1" applyFont="1" applyFill="1" applyBorder="1" applyAlignment="1">
      <alignment horizontal="center" vertical="center"/>
    </xf>
    <xf numFmtId="164" fontId="41" fillId="0" borderId="7" xfId="1" applyNumberFormat="1" applyFont="1" applyBorder="1" applyAlignment="1">
      <alignment horizontal="center" vertical="center" wrapText="1"/>
    </xf>
    <xf numFmtId="49" fontId="41" fillId="0" borderId="34" xfId="1" applyNumberFormat="1" applyFont="1" applyBorder="1" applyAlignment="1">
      <alignment horizontal="center" vertical="center" wrapText="1"/>
    </xf>
    <xf numFmtId="165" fontId="41" fillId="6" borderId="70" xfId="1" applyNumberFormat="1" applyFont="1" applyFill="1" applyBorder="1" applyAlignment="1">
      <alignment horizontal="center" vertical="center"/>
    </xf>
    <xf numFmtId="165" fontId="6" fillId="7" borderId="63" xfId="3" applyNumberFormat="1" applyFont="1" applyFill="1" applyBorder="1" applyAlignment="1">
      <alignment horizontal="center" vertical="center"/>
    </xf>
    <xf numFmtId="49" fontId="41" fillId="0" borderId="8" xfId="1" applyNumberFormat="1" applyFont="1" applyBorder="1" applyAlignment="1">
      <alignment horizontal="left" vertical="center" wrapText="1"/>
    </xf>
    <xf numFmtId="49" fontId="41" fillId="0" borderId="39" xfId="1" applyNumberFormat="1" applyFont="1" applyBorder="1" applyAlignment="1">
      <alignment horizontal="left" vertical="center" wrapText="1"/>
    </xf>
    <xf numFmtId="164" fontId="41" fillId="0" borderId="7" xfId="1" applyNumberFormat="1" applyFont="1" applyBorder="1" applyAlignment="1">
      <alignment horizontal="left" vertical="center" wrapText="1"/>
    </xf>
    <xf numFmtId="165" fontId="41" fillId="0" borderId="34" xfId="1" applyNumberFormat="1" applyFont="1" applyFill="1" applyBorder="1" applyAlignment="1">
      <alignment horizontal="center" vertical="center"/>
    </xf>
    <xf numFmtId="164" fontId="41" fillId="0" borderId="14" xfId="1" applyNumberFormat="1" applyFont="1" applyBorder="1" applyAlignment="1">
      <alignment horizontal="left" vertical="center" wrapText="1"/>
    </xf>
    <xf numFmtId="165" fontId="6" fillId="4" borderId="19" xfId="1" applyNumberFormat="1" applyFont="1" applyFill="1" applyBorder="1" applyAlignment="1">
      <alignment horizontal="center" vertical="center"/>
    </xf>
    <xf numFmtId="165" fontId="6" fillId="4" borderId="22" xfId="1" applyNumberFormat="1" applyFont="1" applyFill="1" applyBorder="1" applyAlignment="1">
      <alignment horizontal="center" vertical="center"/>
    </xf>
    <xf numFmtId="165" fontId="6" fillId="3" borderId="19" xfId="1" applyNumberFormat="1" applyFont="1" applyFill="1" applyBorder="1" applyAlignment="1">
      <alignment horizontal="center" vertical="center"/>
    </xf>
    <xf numFmtId="165" fontId="6" fillId="3" borderId="22" xfId="1" applyNumberFormat="1" applyFont="1" applyFill="1" applyBorder="1" applyAlignment="1">
      <alignment horizontal="center" vertical="center"/>
    </xf>
    <xf numFmtId="1" fontId="20" fillId="0" borderId="31" xfId="3" applyNumberFormat="1" applyFont="1" applyFill="1" applyBorder="1" applyAlignment="1">
      <alignment horizontal="center" vertical="center"/>
    </xf>
    <xf numFmtId="1" fontId="20" fillId="0" borderId="35" xfId="3" applyNumberFormat="1" applyFont="1" applyFill="1" applyBorder="1" applyAlignment="1">
      <alignment horizontal="center" vertical="center"/>
    </xf>
    <xf numFmtId="1" fontId="20" fillId="0" borderId="45" xfId="3" applyNumberFormat="1" applyFont="1" applyFill="1" applyBorder="1" applyAlignment="1">
      <alignment horizontal="center" vertical="center"/>
    </xf>
    <xf numFmtId="1" fontId="20" fillId="0" borderId="65" xfId="3" applyNumberFormat="1" applyFont="1" applyFill="1" applyBorder="1" applyAlignment="1">
      <alignment horizontal="center" vertical="center"/>
    </xf>
    <xf numFmtId="164" fontId="21" fillId="5" borderId="28" xfId="1" applyNumberFormat="1" applyFont="1" applyFill="1" applyBorder="1" applyAlignment="1">
      <alignment horizontal="right" vertical="center"/>
    </xf>
    <xf numFmtId="164" fontId="21" fillId="5" borderId="25" xfId="1" applyNumberFormat="1" applyFont="1" applyFill="1" applyBorder="1" applyAlignment="1">
      <alignment horizontal="right" vertical="center"/>
    </xf>
    <xf numFmtId="164" fontId="21" fillId="5" borderId="27" xfId="1" applyNumberFormat="1" applyFont="1" applyFill="1" applyBorder="1" applyAlignment="1">
      <alignment horizontal="right" vertical="center"/>
    </xf>
    <xf numFmtId="164" fontId="21" fillId="4" borderId="28" xfId="1" applyNumberFormat="1" applyFont="1" applyFill="1" applyBorder="1" applyAlignment="1">
      <alignment horizontal="right" vertical="center"/>
    </xf>
    <xf numFmtId="164" fontId="21" fillId="4" borderId="25" xfId="1" applyNumberFormat="1" applyFont="1" applyFill="1" applyBorder="1" applyAlignment="1">
      <alignment horizontal="right" vertical="center"/>
    </xf>
    <xf numFmtId="164" fontId="21" fillId="4" borderId="26" xfId="1" applyNumberFormat="1" applyFont="1" applyFill="1" applyBorder="1" applyAlignment="1">
      <alignment horizontal="right" vertical="center"/>
    </xf>
    <xf numFmtId="164" fontId="21" fillId="3" borderId="28" xfId="1" applyNumberFormat="1" applyFont="1" applyFill="1" applyBorder="1" applyAlignment="1">
      <alignment horizontal="right" vertical="center"/>
    </xf>
    <xf numFmtId="164" fontId="21" fillId="3" borderId="25" xfId="1" applyNumberFormat="1" applyFont="1" applyFill="1" applyBorder="1" applyAlignment="1">
      <alignment horizontal="right" vertical="center"/>
    </xf>
    <xf numFmtId="164" fontId="21" fillId="3" borderId="26" xfId="1" applyNumberFormat="1" applyFont="1" applyFill="1" applyBorder="1" applyAlignment="1">
      <alignment horizontal="right" vertical="center"/>
    </xf>
    <xf numFmtId="164" fontId="21" fillId="5" borderId="58" xfId="1" applyNumberFormat="1" applyFont="1" applyFill="1" applyBorder="1" applyAlignment="1">
      <alignment horizontal="left" vertical="center" wrapText="1"/>
    </xf>
    <xf numFmtId="164" fontId="21" fillId="5" borderId="24" xfId="1" applyNumberFormat="1" applyFont="1" applyFill="1" applyBorder="1" applyAlignment="1">
      <alignment horizontal="left" vertical="center" wrapText="1"/>
    </xf>
    <xf numFmtId="49" fontId="20" fillId="0" borderId="34" xfId="1" applyNumberFormat="1" applyFont="1" applyBorder="1" applyAlignment="1">
      <alignment horizontal="left" vertical="center" wrapText="1"/>
    </xf>
    <xf numFmtId="49" fontId="20" fillId="0" borderId="38" xfId="1" applyNumberFormat="1" applyFont="1" applyBorder="1" applyAlignment="1">
      <alignment horizontal="left" vertical="center" wrapText="1"/>
    </xf>
    <xf numFmtId="165" fontId="20" fillId="0" borderId="32" xfId="1" applyNumberFormat="1" applyFont="1" applyFill="1" applyBorder="1" applyAlignment="1">
      <alignment horizontal="center" vertical="center"/>
    </xf>
    <xf numFmtId="165" fontId="20" fillId="0" borderId="37" xfId="1" applyNumberFormat="1" applyFont="1" applyFill="1" applyBorder="1" applyAlignment="1">
      <alignment horizontal="center" vertical="center"/>
    </xf>
    <xf numFmtId="165" fontId="20" fillId="0" borderId="34" xfId="1" applyNumberFormat="1" applyFont="1" applyFill="1" applyBorder="1" applyAlignment="1">
      <alignment horizontal="center" vertical="center"/>
    </xf>
    <xf numFmtId="165" fontId="20" fillId="0" borderId="38" xfId="1" applyNumberFormat="1" applyFont="1" applyFill="1" applyBorder="1" applyAlignment="1">
      <alignment horizontal="center" vertical="center"/>
    </xf>
    <xf numFmtId="164" fontId="20" fillId="0" borderId="31" xfId="1" applyNumberFormat="1" applyFont="1" applyFill="1" applyBorder="1" applyAlignment="1">
      <alignment horizontal="center" vertical="center"/>
    </xf>
    <xf numFmtId="164" fontId="20" fillId="0" borderId="35" xfId="1" applyNumberFormat="1" applyFont="1" applyFill="1" applyBorder="1" applyAlignment="1">
      <alignment horizontal="center" vertical="center"/>
    </xf>
    <xf numFmtId="165" fontId="20" fillId="0" borderId="31" xfId="1" applyNumberFormat="1" applyFont="1" applyFill="1" applyBorder="1" applyAlignment="1">
      <alignment horizontal="center" vertical="center"/>
    </xf>
    <xf numFmtId="165" fontId="20" fillId="0" borderId="35" xfId="1" applyNumberFormat="1" applyFont="1" applyFill="1" applyBorder="1" applyAlignment="1">
      <alignment horizontal="center" vertical="center"/>
    </xf>
    <xf numFmtId="1" fontId="20" fillId="6" borderId="31" xfId="3" applyNumberFormat="1" applyFont="1" applyFill="1" applyBorder="1" applyAlignment="1">
      <alignment horizontal="center" vertical="center"/>
    </xf>
    <xf numFmtId="1" fontId="20" fillId="6" borderId="35" xfId="3" applyNumberFormat="1" applyFont="1" applyFill="1" applyBorder="1" applyAlignment="1">
      <alignment horizontal="center" vertical="center"/>
    </xf>
    <xf numFmtId="1" fontId="20" fillId="6" borderId="45" xfId="3" applyNumberFormat="1" applyFont="1" applyFill="1" applyBorder="1" applyAlignment="1">
      <alignment horizontal="center" vertical="center"/>
    </xf>
    <xf numFmtId="1" fontId="20" fillId="6" borderId="65" xfId="3" applyNumberFormat="1" applyFont="1" applyFill="1" applyBorder="1" applyAlignment="1">
      <alignment horizontal="center" vertical="center"/>
    </xf>
    <xf numFmtId="49" fontId="20" fillId="6" borderId="36" xfId="2" applyNumberFormat="1" applyFont="1" applyFill="1" applyBorder="1" applyAlignment="1">
      <alignment horizontal="center" vertical="center" wrapText="1"/>
    </xf>
    <xf numFmtId="49" fontId="20" fillId="6" borderId="40" xfId="2" applyNumberFormat="1" applyFont="1" applyFill="1" applyBorder="1" applyAlignment="1">
      <alignment horizontal="center" vertical="center" wrapText="1"/>
    </xf>
    <xf numFmtId="49" fontId="20" fillId="6" borderId="36" xfId="2" applyNumberFormat="1" applyFont="1" applyFill="1" applyBorder="1" applyAlignment="1">
      <alignment horizontal="center" vertical="center" textRotation="90" wrapText="1"/>
    </xf>
    <xf numFmtId="49" fontId="20" fillId="6" borderId="40" xfId="2" applyNumberFormat="1" applyFont="1" applyFill="1" applyBorder="1" applyAlignment="1">
      <alignment horizontal="center" vertical="center" textRotation="90" wrapText="1"/>
    </xf>
    <xf numFmtId="49" fontId="21" fillId="2" borderId="1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3" borderId="9" xfId="1" applyNumberFormat="1" applyFont="1" applyFill="1" applyBorder="1" applyAlignment="1">
      <alignment horizontal="center" vertical="center"/>
    </xf>
    <xf numFmtId="49" fontId="21" fillId="3" borderId="35" xfId="1" applyNumberFormat="1" applyFont="1" applyFill="1" applyBorder="1" applyAlignment="1">
      <alignment horizontal="center" vertical="center"/>
    </xf>
    <xf numFmtId="49" fontId="21" fillId="3" borderId="20" xfId="1" applyNumberFormat="1" applyFont="1" applyFill="1" applyBorder="1" applyAlignment="1">
      <alignment horizontal="center" vertical="center"/>
    </xf>
    <xf numFmtId="49" fontId="21" fillId="4" borderId="35" xfId="1" applyNumberFormat="1" applyFont="1" applyFill="1" applyBorder="1" applyAlignment="1">
      <alignment horizontal="center" vertical="center"/>
    </xf>
    <xf numFmtId="49" fontId="21" fillId="4" borderId="20" xfId="1" applyNumberFormat="1" applyFont="1" applyFill="1" applyBorder="1" applyAlignment="1">
      <alignment horizontal="center" vertical="center"/>
    </xf>
    <xf numFmtId="49" fontId="21" fillId="5" borderId="9" xfId="1" applyNumberFormat="1" applyFont="1" applyFill="1" applyBorder="1" applyAlignment="1">
      <alignment horizontal="center" vertical="center"/>
    </xf>
    <xf numFmtId="49" fontId="21" fillId="5" borderId="35" xfId="1" applyNumberFormat="1" applyFont="1" applyFill="1" applyBorder="1" applyAlignment="1">
      <alignment horizontal="center" vertical="center"/>
    </xf>
    <xf numFmtId="49" fontId="21" fillId="5" borderId="20" xfId="1" applyNumberFormat="1" applyFont="1" applyFill="1" applyBorder="1" applyAlignment="1">
      <alignment horizontal="center" vertical="center"/>
    </xf>
    <xf numFmtId="49" fontId="21" fillId="0" borderId="9" xfId="1" applyNumberFormat="1" applyFont="1" applyFill="1" applyBorder="1" applyAlignment="1">
      <alignment horizontal="center" vertical="center"/>
    </xf>
    <xf numFmtId="49" fontId="21" fillId="0" borderId="35" xfId="1" applyNumberFormat="1" applyFont="1" applyFill="1" applyBorder="1" applyAlignment="1">
      <alignment horizontal="center" vertical="center"/>
    </xf>
    <xf numFmtId="49" fontId="21" fillId="0" borderId="20" xfId="1" applyNumberFormat="1" applyFont="1" applyFill="1" applyBorder="1" applyAlignment="1">
      <alignment horizontal="center" vertical="center"/>
    </xf>
    <xf numFmtId="164" fontId="20" fillId="0" borderId="9" xfId="1" applyNumberFormat="1" applyFont="1" applyFill="1" applyBorder="1" applyAlignment="1">
      <alignment horizontal="left" vertical="center" wrapText="1"/>
    </xf>
    <xf numFmtId="164" fontId="20" fillId="0" borderId="35" xfId="1" applyNumberFormat="1" applyFont="1" applyFill="1" applyBorder="1" applyAlignment="1">
      <alignment horizontal="left" vertical="center" wrapText="1"/>
    </xf>
    <xf numFmtId="164" fontId="20" fillId="0" borderId="20" xfId="1" applyNumberFormat="1" applyFont="1" applyFill="1" applyBorder="1" applyAlignment="1">
      <alignment horizontal="left" vertical="center" wrapText="1"/>
    </xf>
    <xf numFmtId="49" fontId="20" fillId="6" borderId="9" xfId="2" applyNumberFormat="1" applyFont="1" applyFill="1" applyBorder="1" applyAlignment="1">
      <alignment horizontal="center" vertical="center" wrapText="1"/>
    </xf>
    <xf numFmtId="49" fontId="20" fillId="6" borderId="35" xfId="2" applyNumberFormat="1" applyFont="1" applyFill="1" applyBorder="1" applyAlignment="1">
      <alignment horizontal="center" vertical="center" wrapText="1"/>
    </xf>
    <xf numFmtId="49" fontId="20" fillId="6" borderId="20" xfId="2" applyNumberFormat="1" applyFont="1" applyFill="1" applyBorder="1" applyAlignment="1">
      <alignment horizontal="center" vertical="center" wrapText="1"/>
    </xf>
    <xf numFmtId="49" fontId="20" fillId="6" borderId="31" xfId="2" applyNumberFormat="1" applyFont="1" applyFill="1" applyBorder="1" applyAlignment="1">
      <alignment horizontal="center" vertical="center" textRotation="90" wrapText="1"/>
    </xf>
    <xf numFmtId="49" fontId="21" fillId="3" borderId="36" xfId="1" applyNumberFormat="1" applyFont="1" applyFill="1" applyBorder="1" applyAlignment="1">
      <alignment horizontal="center" vertical="center"/>
    </xf>
    <xf numFmtId="49" fontId="21" fillId="3" borderId="40" xfId="1" applyNumberFormat="1" applyFont="1" applyFill="1" applyBorder="1" applyAlignment="1">
      <alignment horizontal="center" vertical="center"/>
    </xf>
    <xf numFmtId="49" fontId="21" fillId="4" borderId="36" xfId="1" applyNumberFormat="1" applyFont="1" applyFill="1" applyBorder="1" applyAlignment="1">
      <alignment horizontal="center" vertical="center"/>
    </xf>
    <xf numFmtId="49" fontId="21" fillId="4" borderId="40" xfId="1" applyNumberFormat="1" applyFont="1" applyFill="1" applyBorder="1" applyAlignment="1">
      <alignment horizontal="center" vertical="center"/>
    </xf>
    <xf numFmtId="49" fontId="21" fillId="5" borderId="36" xfId="1" applyNumberFormat="1" applyFont="1" applyFill="1" applyBorder="1" applyAlignment="1">
      <alignment horizontal="center" vertical="center"/>
    </xf>
    <xf numFmtId="49" fontId="21" fillId="5" borderId="40" xfId="1" applyNumberFormat="1" applyFont="1" applyFill="1" applyBorder="1" applyAlignment="1">
      <alignment horizontal="center" vertical="center"/>
    </xf>
    <xf numFmtId="49" fontId="21" fillId="0" borderId="36" xfId="1" applyNumberFormat="1" applyFont="1" applyBorder="1" applyAlignment="1">
      <alignment horizontal="center" vertical="center"/>
    </xf>
    <xf numFmtId="49" fontId="21" fillId="0" borderId="40" xfId="1" applyNumberFormat="1" applyFont="1" applyBorder="1" applyAlignment="1">
      <alignment horizontal="center" vertical="center"/>
    </xf>
    <xf numFmtId="164" fontId="20" fillId="0" borderId="36" xfId="1" applyNumberFormat="1" applyFont="1" applyFill="1" applyBorder="1" applyAlignment="1">
      <alignment horizontal="left" vertical="center" wrapText="1"/>
    </xf>
    <xf numFmtId="164" fontId="20" fillId="6" borderId="36" xfId="1" applyNumberFormat="1" applyFont="1" applyFill="1" applyBorder="1" applyAlignment="1">
      <alignment horizontal="left" vertical="center" wrapText="1"/>
    </xf>
    <xf numFmtId="164" fontId="20" fillId="6" borderId="20" xfId="1" applyNumberFormat="1" applyFont="1" applyFill="1" applyBorder="1" applyAlignment="1">
      <alignment horizontal="left" vertical="center" wrapText="1"/>
    </xf>
    <xf numFmtId="49" fontId="20" fillId="6" borderId="31" xfId="2" applyNumberFormat="1" applyFont="1" applyFill="1" applyBorder="1" applyAlignment="1">
      <alignment horizontal="center" vertical="center" wrapText="1"/>
    </xf>
    <xf numFmtId="164" fontId="20" fillId="0" borderId="34" xfId="1" applyNumberFormat="1" applyFont="1" applyBorder="1" applyAlignment="1">
      <alignment horizontal="left" vertical="center" wrapText="1"/>
    </xf>
    <xf numFmtId="164" fontId="20" fillId="0" borderId="39" xfId="1" applyNumberFormat="1" applyFont="1" applyBorder="1" applyAlignment="1">
      <alignment horizontal="left" vertical="center" wrapText="1"/>
    </xf>
    <xf numFmtId="164" fontId="20" fillId="0" borderId="30" xfId="1" applyNumberFormat="1" applyFont="1" applyBorder="1" applyAlignment="1">
      <alignment horizontal="left" vertical="center" wrapText="1"/>
    </xf>
    <xf numFmtId="164" fontId="20" fillId="0" borderId="49" xfId="1" applyNumberFormat="1" applyFont="1" applyBorder="1" applyAlignment="1">
      <alignment horizontal="left" vertical="center" wrapText="1"/>
    </xf>
    <xf numFmtId="164" fontId="20" fillId="0" borderId="8" xfId="1" applyNumberFormat="1" applyFont="1" applyBorder="1" applyAlignment="1">
      <alignment horizontal="left" vertical="center" wrapText="1"/>
    </xf>
    <xf numFmtId="164" fontId="20" fillId="0" borderId="62" xfId="1" applyNumberFormat="1" applyFont="1" applyBorder="1" applyAlignment="1">
      <alignment horizontal="left" vertical="center" wrapText="1"/>
    </xf>
    <xf numFmtId="164" fontId="20" fillId="0" borderId="38" xfId="1" applyNumberFormat="1" applyFont="1" applyBorder="1" applyAlignment="1">
      <alignment horizontal="left" vertical="center" wrapText="1"/>
    </xf>
    <xf numFmtId="165" fontId="20" fillId="0" borderId="32" xfId="1" applyNumberFormat="1" applyFont="1" applyBorder="1" applyAlignment="1">
      <alignment horizontal="center" vertical="center"/>
    </xf>
    <xf numFmtId="165" fontId="20" fillId="0" borderId="37" xfId="1" applyNumberFormat="1" applyFont="1" applyBorder="1" applyAlignment="1">
      <alignment horizontal="center" vertical="center"/>
    </xf>
    <xf numFmtId="165" fontId="20" fillId="6" borderId="34" xfId="1" applyNumberFormat="1" applyFont="1" applyFill="1" applyBorder="1" applyAlignment="1">
      <alignment horizontal="center" vertical="center"/>
    </xf>
    <xf numFmtId="165" fontId="20" fillId="6" borderId="38" xfId="1" applyNumberFormat="1" applyFont="1" applyFill="1" applyBorder="1" applyAlignment="1">
      <alignment horizontal="center" vertical="center"/>
    </xf>
    <xf numFmtId="165" fontId="20" fillId="6" borderId="32" xfId="1" applyNumberFormat="1" applyFont="1" applyFill="1" applyBorder="1" applyAlignment="1">
      <alignment horizontal="center" vertical="center"/>
    </xf>
    <xf numFmtId="165" fontId="20" fillId="6" borderId="37" xfId="1" applyNumberFormat="1" applyFont="1" applyFill="1" applyBorder="1" applyAlignment="1">
      <alignment horizontal="center" vertical="center"/>
    </xf>
    <xf numFmtId="164" fontId="20" fillId="6" borderId="31" xfId="1" applyNumberFormat="1" applyFont="1" applyFill="1" applyBorder="1" applyAlignment="1">
      <alignment horizontal="center" vertical="center"/>
    </xf>
    <xf numFmtId="164" fontId="20" fillId="6" borderId="35" xfId="1" applyNumberFormat="1" applyFont="1" applyFill="1" applyBorder="1" applyAlignment="1">
      <alignment horizontal="center" vertical="center"/>
    </xf>
    <xf numFmtId="165" fontId="20" fillId="0" borderId="31" xfId="1" applyNumberFormat="1" applyFont="1" applyBorder="1" applyAlignment="1">
      <alignment horizontal="center" vertical="center"/>
    </xf>
    <xf numFmtId="165" fontId="20" fillId="0" borderId="35" xfId="1" applyNumberFormat="1" applyFont="1" applyBorder="1" applyAlignment="1">
      <alignment horizontal="center" vertical="center"/>
    </xf>
    <xf numFmtId="49" fontId="21" fillId="3" borderId="31" xfId="1" applyNumberFormat="1" applyFont="1" applyFill="1" applyBorder="1" applyAlignment="1">
      <alignment horizontal="center" vertical="center"/>
    </xf>
    <xf numFmtId="49" fontId="21" fillId="4" borderId="31" xfId="1" applyNumberFormat="1" applyFont="1" applyFill="1" applyBorder="1" applyAlignment="1">
      <alignment horizontal="center" vertical="center"/>
    </xf>
    <xf numFmtId="49" fontId="21" fillId="5" borderId="31" xfId="1" applyNumberFormat="1" applyFont="1" applyFill="1" applyBorder="1" applyAlignment="1">
      <alignment horizontal="center" vertical="center"/>
    </xf>
    <xf numFmtId="49" fontId="21" fillId="0" borderId="31" xfId="1" applyNumberFormat="1" applyFont="1" applyBorder="1" applyAlignment="1">
      <alignment horizontal="center" vertical="center"/>
    </xf>
    <xf numFmtId="164" fontId="20" fillId="0" borderId="31" xfId="1" applyNumberFormat="1" applyFont="1" applyFill="1" applyBorder="1" applyAlignment="1">
      <alignment horizontal="left" vertical="center" wrapText="1"/>
    </xf>
    <xf numFmtId="164" fontId="20" fillId="6" borderId="9" xfId="1" applyNumberFormat="1" applyFont="1" applyFill="1" applyBorder="1" applyAlignment="1">
      <alignment horizontal="left" vertical="center" wrapText="1"/>
    </xf>
    <xf numFmtId="164" fontId="20" fillId="6" borderId="35" xfId="1" applyNumberFormat="1" applyFont="1" applyFill="1" applyBorder="1" applyAlignment="1">
      <alignment horizontal="left" vertical="center" wrapText="1"/>
    </xf>
    <xf numFmtId="49" fontId="21" fillId="0" borderId="35" xfId="1" applyNumberFormat="1" applyFont="1" applyBorder="1" applyAlignment="1">
      <alignment horizontal="center" vertical="center"/>
    </xf>
    <xf numFmtId="49" fontId="21" fillId="0" borderId="20" xfId="1" applyNumberFormat="1" applyFont="1" applyBorder="1" applyAlignment="1">
      <alignment horizontal="center" vertical="center"/>
    </xf>
    <xf numFmtId="49" fontId="20" fillId="6" borderId="32" xfId="2" applyNumberFormat="1" applyFont="1" applyFill="1" applyBorder="1" applyAlignment="1">
      <alignment horizontal="center" vertical="center" textRotation="90" wrapText="1"/>
    </xf>
    <xf numFmtId="49" fontId="20" fillId="6" borderId="46" xfId="2" applyNumberFormat="1" applyFont="1" applyFill="1" applyBorder="1" applyAlignment="1">
      <alignment horizontal="center" vertical="center" textRotation="90" wrapText="1"/>
    </xf>
    <xf numFmtId="49" fontId="20" fillId="6" borderId="63" xfId="2" applyNumberFormat="1" applyFont="1" applyFill="1" applyBorder="1" applyAlignment="1">
      <alignment horizontal="center" vertical="center" textRotation="90" wrapText="1"/>
    </xf>
    <xf numFmtId="49" fontId="20" fillId="6" borderId="32" xfId="2" applyNumberFormat="1" applyFont="1" applyFill="1" applyBorder="1" applyAlignment="1">
      <alignment horizontal="center" vertical="center" wrapText="1"/>
    </xf>
    <xf numFmtId="49" fontId="20" fillId="6" borderId="46" xfId="2" applyNumberFormat="1" applyFont="1" applyFill="1" applyBorder="1" applyAlignment="1">
      <alignment horizontal="center" vertical="center" wrapText="1"/>
    </xf>
    <xf numFmtId="49" fontId="20" fillId="6" borderId="63" xfId="2" applyNumberFormat="1" applyFont="1" applyFill="1" applyBorder="1" applyAlignment="1">
      <alignment horizontal="center" vertical="center" wrapText="1"/>
    </xf>
    <xf numFmtId="49" fontId="21" fillId="4" borderId="9" xfId="1" applyNumberFormat="1" applyFont="1" applyFill="1" applyBorder="1" applyAlignment="1">
      <alignment horizontal="center" vertical="center"/>
    </xf>
    <xf numFmtId="49" fontId="21" fillId="0" borderId="9" xfId="1" applyNumberFormat="1" applyFont="1" applyBorder="1" applyAlignment="1">
      <alignment horizontal="center" vertical="center"/>
    </xf>
    <xf numFmtId="164" fontId="21" fillId="2" borderId="25" xfId="1" applyNumberFormat="1" applyFont="1" applyFill="1" applyBorder="1" applyAlignment="1">
      <alignment horizontal="left" vertical="center" wrapText="1"/>
    </xf>
    <xf numFmtId="164" fontId="21" fillId="2" borderId="26" xfId="1" applyNumberFormat="1" applyFont="1" applyFill="1" applyBorder="1" applyAlignment="1">
      <alignment horizontal="left" vertical="center" wrapText="1"/>
    </xf>
    <xf numFmtId="164" fontId="21" fillId="3" borderId="28" xfId="1" applyNumberFormat="1" applyFont="1" applyFill="1" applyBorder="1" applyAlignment="1">
      <alignment horizontal="left" vertical="center"/>
    </xf>
    <xf numFmtId="164" fontId="21" fillId="3" borderId="25" xfId="1" applyNumberFormat="1" applyFont="1" applyFill="1" applyBorder="1" applyAlignment="1">
      <alignment horizontal="left" vertical="center"/>
    </xf>
    <xf numFmtId="164" fontId="21" fillId="3" borderId="26" xfId="1" applyNumberFormat="1" applyFont="1" applyFill="1" applyBorder="1" applyAlignment="1">
      <alignment horizontal="left" vertical="center"/>
    </xf>
    <xf numFmtId="49" fontId="21" fillId="3" borderId="30" xfId="1" applyNumberFormat="1" applyFont="1" applyFill="1" applyBorder="1" applyAlignment="1">
      <alignment horizontal="center" vertical="center"/>
    </xf>
    <xf numFmtId="49" fontId="21" fillId="3" borderId="47" xfId="1" applyNumberFormat="1" applyFont="1" applyFill="1" applyBorder="1" applyAlignment="1">
      <alignment horizontal="center" vertical="center"/>
    </xf>
    <xf numFmtId="49" fontId="21" fillId="4" borderId="28" xfId="1" applyNumberFormat="1" applyFont="1" applyFill="1" applyBorder="1" applyAlignment="1">
      <alignment horizontal="left" vertical="center"/>
    </xf>
    <xf numFmtId="49" fontId="21" fillId="4" borderId="25" xfId="1" applyNumberFormat="1" applyFont="1" applyFill="1" applyBorder="1" applyAlignment="1">
      <alignment horizontal="left" vertical="center"/>
    </xf>
    <xf numFmtId="49" fontId="21" fillId="4" borderId="26" xfId="1" applyNumberFormat="1" applyFont="1" applyFill="1" applyBorder="1" applyAlignment="1">
      <alignment horizontal="left" vertical="center"/>
    </xf>
    <xf numFmtId="164" fontId="21" fillId="5" borderId="32" xfId="1" applyNumberFormat="1" applyFont="1" applyFill="1" applyBorder="1" applyAlignment="1">
      <alignment horizontal="left" vertical="center" wrapText="1"/>
    </xf>
    <xf numFmtId="164" fontId="21" fillId="5" borderId="33" xfId="1" applyNumberFormat="1" applyFont="1" applyFill="1" applyBorder="1" applyAlignment="1">
      <alignment horizontal="left" vertical="center" wrapText="1"/>
    </xf>
    <xf numFmtId="164" fontId="21" fillId="5" borderId="2" xfId="1" applyNumberFormat="1" applyFont="1" applyFill="1" applyBorder="1" applyAlignment="1">
      <alignment horizontal="left" vertical="center" wrapText="1"/>
    </xf>
    <xf numFmtId="1" fontId="20" fillId="6" borderId="31" xfId="2" applyNumberFormat="1" applyFont="1" applyFill="1" applyBorder="1" applyAlignment="1">
      <alignment horizontal="center" vertical="center" wrapText="1"/>
    </xf>
    <xf numFmtId="1" fontId="20" fillId="6" borderId="40" xfId="2" applyNumberFormat="1" applyFont="1" applyFill="1" applyBorder="1" applyAlignment="1">
      <alignment horizontal="center" vertical="center" wrapText="1"/>
    </xf>
    <xf numFmtId="1" fontId="20" fillId="6" borderId="36" xfId="2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49" fontId="20" fillId="0" borderId="1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  <xf numFmtId="49" fontId="20" fillId="0" borderId="2" xfId="1" applyNumberFormat="1" applyFont="1" applyBorder="1" applyAlignment="1">
      <alignment horizontal="center" vertical="center" textRotation="90" wrapText="1"/>
    </xf>
    <xf numFmtId="49" fontId="20" fillId="0" borderId="12" xfId="1" applyNumberFormat="1" applyFont="1" applyBorder="1" applyAlignment="1">
      <alignment horizontal="center" vertical="center" textRotation="90" wrapText="1"/>
    </xf>
    <xf numFmtId="0" fontId="20" fillId="0" borderId="1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textRotation="90" wrapText="1"/>
    </xf>
    <xf numFmtId="0" fontId="20" fillId="0" borderId="11" xfId="1" applyFont="1" applyBorder="1" applyAlignment="1">
      <alignment horizontal="center" vertical="center" textRotation="90" wrapText="1"/>
    </xf>
    <xf numFmtId="2" fontId="20" fillId="0" borderId="8" xfId="1" applyNumberFormat="1" applyFont="1" applyBorder="1" applyAlignment="1">
      <alignment horizontal="center" vertical="center" wrapText="1"/>
    </xf>
    <xf numFmtId="2" fontId="20" fillId="0" borderId="9" xfId="1" applyNumberFormat="1" applyFont="1" applyBorder="1" applyAlignment="1">
      <alignment horizontal="center" vertical="center" wrapText="1"/>
    </xf>
    <xf numFmtId="2" fontId="20" fillId="0" borderId="10" xfId="1" applyNumberFormat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textRotation="90" wrapText="1"/>
    </xf>
    <xf numFmtId="0" fontId="20" fillId="0" borderId="19" xfId="1" applyFont="1" applyBorder="1" applyAlignment="1">
      <alignment horizontal="center" vertical="center" textRotation="90" wrapText="1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 textRotation="90" wrapText="1"/>
    </xf>
    <xf numFmtId="0" fontId="20" fillId="0" borderId="21" xfId="1" applyFont="1" applyBorder="1" applyAlignment="1">
      <alignment horizontal="center" vertical="center" textRotation="90" wrapText="1"/>
    </xf>
    <xf numFmtId="0" fontId="20" fillId="0" borderId="17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textRotation="90" wrapText="1"/>
    </xf>
    <xf numFmtId="0" fontId="20" fillId="0" borderId="13" xfId="1" applyFont="1" applyBorder="1" applyAlignment="1">
      <alignment horizontal="center" vertical="center" textRotation="90" wrapText="1"/>
    </xf>
    <xf numFmtId="0" fontId="20" fillId="0" borderId="18" xfId="1" applyFont="1" applyBorder="1" applyAlignment="1">
      <alignment horizontal="center" vertical="center" textRotation="90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textRotation="90" wrapText="1"/>
    </xf>
    <xf numFmtId="0" fontId="20" fillId="0" borderId="22" xfId="1" applyFont="1" applyBorder="1" applyAlignment="1">
      <alignment horizontal="center" vertical="center" textRotation="90" wrapText="1"/>
    </xf>
    <xf numFmtId="1" fontId="20" fillId="6" borderId="9" xfId="2" applyNumberFormat="1" applyFont="1" applyFill="1" applyBorder="1" applyAlignment="1">
      <alignment horizontal="center" vertical="center" wrapText="1"/>
    </xf>
    <xf numFmtId="1" fontId="20" fillId="6" borderId="20" xfId="2" applyNumberFormat="1" applyFont="1" applyFill="1" applyBorder="1" applyAlignment="1">
      <alignment horizontal="center" vertical="center" wrapText="1"/>
    </xf>
    <xf numFmtId="49" fontId="21" fillId="3" borderId="34" xfId="1" applyNumberFormat="1" applyFont="1" applyFill="1" applyBorder="1" applyAlignment="1">
      <alignment horizontal="center" vertical="center"/>
    </xf>
    <xf numFmtId="49" fontId="21" fillId="3" borderId="23" xfId="1" applyNumberFormat="1" applyFont="1" applyFill="1" applyBorder="1" applyAlignment="1">
      <alignment horizontal="center" vertical="center"/>
    </xf>
    <xf numFmtId="164" fontId="20" fillId="6" borderId="31" xfId="1" applyNumberFormat="1" applyFont="1" applyFill="1" applyBorder="1" applyAlignment="1">
      <alignment horizontal="left" vertical="center" wrapText="1"/>
    </xf>
    <xf numFmtId="164" fontId="20" fillId="6" borderId="40" xfId="1" applyNumberFormat="1" applyFont="1" applyFill="1" applyBorder="1" applyAlignment="1">
      <alignment horizontal="left" vertical="center" wrapText="1"/>
    </xf>
    <xf numFmtId="164" fontId="20" fillId="6" borderId="53" xfId="1" applyNumberFormat="1" applyFont="1" applyFill="1" applyBorder="1" applyAlignment="1">
      <alignment horizontal="left" vertical="center" wrapText="1"/>
    </xf>
    <xf numFmtId="49" fontId="21" fillId="3" borderId="8" xfId="1" applyNumberFormat="1" applyFont="1" applyFill="1" applyBorder="1" applyAlignment="1">
      <alignment horizontal="center" vertical="center"/>
    </xf>
    <xf numFmtId="49" fontId="21" fillId="3" borderId="42" xfId="1" applyNumberFormat="1" applyFont="1" applyFill="1" applyBorder="1" applyAlignment="1">
      <alignment horizontal="center" vertical="center"/>
    </xf>
    <xf numFmtId="1" fontId="20" fillId="6" borderId="36" xfId="3" applyNumberFormat="1" applyFont="1" applyFill="1" applyBorder="1" applyAlignment="1">
      <alignment horizontal="center" vertical="center"/>
    </xf>
    <xf numFmtId="1" fontId="20" fillId="6" borderId="43" xfId="3" applyNumberFormat="1" applyFont="1" applyFill="1" applyBorder="1" applyAlignment="1">
      <alignment horizontal="center" vertical="center"/>
    </xf>
    <xf numFmtId="165" fontId="20" fillId="0" borderId="45" xfId="1" applyNumberFormat="1" applyFont="1" applyFill="1" applyBorder="1" applyAlignment="1">
      <alignment horizontal="center" vertical="center"/>
    </xf>
    <xf numFmtId="165" fontId="20" fillId="0" borderId="65" xfId="1" applyNumberFormat="1" applyFont="1" applyFill="1" applyBorder="1" applyAlignment="1">
      <alignment horizontal="center" vertical="center"/>
    </xf>
    <xf numFmtId="49" fontId="21" fillId="5" borderId="64" xfId="1" applyNumberFormat="1" applyFont="1" applyFill="1" applyBorder="1" applyAlignment="1">
      <alignment horizontal="center" vertical="center"/>
    </xf>
    <xf numFmtId="49" fontId="21" fillId="5" borderId="37" xfId="1" applyNumberFormat="1" applyFont="1" applyFill="1" applyBorder="1" applyAlignment="1">
      <alignment horizontal="center" vertical="center"/>
    </xf>
    <xf numFmtId="49" fontId="21" fillId="5" borderId="46" xfId="1" applyNumberFormat="1" applyFont="1" applyFill="1" applyBorder="1" applyAlignment="1">
      <alignment horizontal="center" vertical="center"/>
    </xf>
    <xf numFmtId="49" fontId="21" fillId="5" borderId="41" xfId="1" applyNumberFormat="1" applyFont="1" applyFill="1" applyBorder="1" applyAlignment="1">
      <alignment horizontal="center" vertical="center"/>
    </xf>
    <xf numFmtId="49" fontId="21" fillId="0" borderId="8" xfId="1" applyNumberFormat="1" applyFont="1" applyBorder="1" applyAlignment="1">
      <alignment horizontal="center" vertical="center"/>
    </xf>
    <xf numFmtId="49" fontId="21" fillId="0" borderId="38" xfId="1" applyNumberFormat="1" applyFont="1" applyBorder="1" applyAlignment="1">
      <alignment horizontal="center" vertical="center"/>
    </xf>
    <xf numFmtId="49" fontId="21" fillId="0" borderId="39" xfId="1" applyNumberFormat="1" applyFont="1" applyBorder="1" applyAlignment="1">
      <alignment horizontal="center" vertical="center"/>
    </xf>
    <xf numFmtId="49" fontId="21" fillId="0" borderId="42" xfId="1" applyNumberFormat="1" applyFont="1" applyBorder="1" applyAlignment="1">
      <alignment horizontal="center" vertical="center"/>
    </xf>
    <xf numFmtId="49" fontId="20" fillId="6" borderId="9" xfId="2" applyNumberFormat="1" applyFont="1" applyFill="1" applyBorder="1" applyAlignment="1">
      <alignment horizontal="center" vertical="center" textRotation="90" wrapText="1"/>
    </xf>
    <xf numFmtId="49" fontId="20" fillId="6" borderId="35" xfId="2" applyNumberFormat="1" applyFont="1" applyFill="1" applyBorder="1" applyAlignment="1">
      <alignment horizontal="center" vertical="center" textRotation="90" wrapText="1"/>
    </xf>
    <xf numFmtId="49" fontId="20" fillId="6" borderId="20" xfId="2" applyNumberFormat="1" applyFont="1" applyFill="1" applyBorder="1" applyAlignment="1">
      <alignment horizontal="center" vertical="center" textRotation="90" wrapText="1"/>
    </xf>
    <xf numFmtId="165" fontId="20" fillId="6" borderId="2" xfId="1" applyNumberFormat="1" applyFont="1" applyFill="1" applyBorder="1" applyAlignment="1">
      <alignment horizontal="center" vertical="center"/>
    </xf>
    <xf numFmtId="165" fontId="20" fillId="6" borderId="78" xfId="1" applyNumberFormat="1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horizontal="center" vertical="center"/>
    </xf>
    <xf numFmtId="49" fontId="21" fillId="5" borderId="32" xfId="1" applyNumberFormat="1" applyFont="1" applyFill="1" applyBorder="1" applyAlignment="1">
      <alignment horizontal="center" vertical="center"/>
    </xf>
    <xf numFmtId="49" fontId="21" fillId="5" borderId="63" xfId="1" applyNumberFormat="1" applyFont="1" applyFill="1" applyBorder="1" applyAlignment="1">
      <alignment horizontal="center" vertical="center"/>
    </xf>
    <xf numFmtId="49" fontId="21" fillId="0" borderId="7" xfId="1" applyNumberFormat="1" applyFont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49" fontId="20" fillId="0" borderId="31" xfId="2" applyNumberFormat="1" applyFont="1" applyFill="1" applyBorder="1" applyAlignment="1">
      <alignment horizontal="center" vertical="center" wrapText="1"/>
    </xf>
    <xf numFmtId="49" fontId="20" fillId="0" borderId="40" xfId="2" applyNumberFormat="1" applyFont="1" applyFill="1" applyBorder="1" applyAlignment="1">
      <alignment horizontal="center" vertical="center" wrapText="1"/>
    </xf>
    <xf numFmtId="49" fontId="20" fillId="0" borderId="35" xfId="2" applyNumberFormat="1" applyFont="1" applyFill="1" applyBorder="1" applyAlignment="1">
      <alignment horizontal="center" vertical="center" wrapText="1"/>
    </xf>
    <xf numFmtId="49" fontId="20" fillId="0" borderId="20" xfId="2" applyNumberFormat="1" applyFont="1" applyFill="1" applyBorder="1" applyAlignment="1">
      <alignment horizontal="center" vertical="center" wrapText="1"/>
    </xf>
    <xf numFmtId="49" fontId="20" fillId="0" borderId="36" xfId="2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49" fontId="21" fillId="0" borderId="31" xfId="1" applyNumberFormat="1" applyFont="1" applyFill="1" applyBorder="1" applyAlignment="1">
      <alignment horizontal="center" vertical="center"/>
    </xf>
    <xf numFmtId="49" fontId="21" fillId="0" borderId="40" xfId="1" applyNumberFormat="1" applyFont="1" applyFill="1" applyBorder="1" applyAlignment="1">
      <alignment horizontal="center" vertical="center"/>
    </xf>
    <xf numFmtId="165" fontId="20" fillId="6" borderId="45" xfId="1" applyNumberFormat="1" applyFont="1" applyFill="1" applyBorder="1" applyAlignment="1">
      <alignment horizontal="center" vertical="center"/>
    </xf>
    <xf numFmtId="165" fontId="20" fillId="6" borderId="65" xfId="1" applyNumberFormat="1" applyFont="1" applyFill="1" applyBorder="1" applyAlignment="1">
      <alignment horizontal="center" vertical="center"/>
    </xf>
    <xf numFmtId="1" fontId="20" fillId="0" borderId="36" xfId="3" applyNumberFormat="1" applyFont="1" applyFill="1" applyBorder="1" applyAlignment="1">
      <alignment horizontal="center" vertical="center"/>
    </xf>
    <xf numFmtId="1" fontId="20" fillId="0" borderId="43" xfId="3" applyNumberFormat="1" applyFont="1" applyFill="1" applyBorder="1" applyAlignment="1">
      <alignment horizontal="center" vertical="center"/>
    </xf>
    <xf numFmtId="164" fontId="21" fillId="5" borderId="19" xfId="1" applyNumberFormat="1" applyFont="1" applyFill="1" applyBorder="1" applyAlignment="1">
      <alignment horizontal="right" vertical="center"/>
    </xf>
    <xf numFmtId="164" fontId="21" fillId="5" borderId="48" xfId="1" applyNumberFormat="1" applyFont="1" applyFill="1" applyBorder="1" applyAlignment="1">
      <alignment horizontal="right" vertical="center"/>
    </xf>
    <xf numFmtId="164" fontId="21" fillId="5" borderId="47" xfId="1" applyNumberFormat="1" applyFont="1" applyFill="1" applyBorder="1" applyAlignment="1">
      <alignment horizontal="right" vertical="center"/>
    </xf>
    <xf numFmtId="49" fontId="20" fillId="0" borderId="30" xfId="1" applyNumberFormat="1" applyFont="1" applyFill="1" applyBorder="1" applyAlignment="1">
      <alignment horizontal="left" vertical="center" wrapText="1"/>
    </xf>
    <xf numFmtId="49" fontId="20" fillId="0" borderId="49" xfId="1" applyNumberFormat="1" applyFont="1" applyFill="1" applyBorder="1" applyAlignment="1">
      <alignment horizontal="left" vertical="center" wrapText="1"/>
    </xf>
    <xf numFmtId="49" fontId="20" fillId="0" borderId="51" xfId="1" applyNumberFormat="1" applyFont="1" applyFill="1" applyBorder="1" applyAlignment="1">
      <alignment horizontal="left" vertical="center" wrapText="1"/>
    </xf>
    <xf numFmtId="49" fontId="20" fillId="0" borderId="56" xfId="1" applyNumberFormat="1" applyFont="1" applyFill="1" applyBorder="1" applyAlignment="1">
      <alignment horizontal="left" vertical="center" wrapText="1"/>
    </xf>
    <xf numFmtId="165" fontId="20" fillId="0" borderId="45" xfId="1" applyNumberFormat="1" applyFont="1" applyBorder="1" applyAlignment="1">
      <alignment horizontal="center" vertical="center"/>
    </xf>
    <xf numFmtId="165" fontId="20" fillId="0" borderId="65" xfId="1" applyNumberFormat="1" applyFont="1" applyBorder="1" applyAlignment="1">
      <alignment horizontal="center" vertical="center"/>
    </xf>
    <xf numFmtId="1" fontId="20" fillId="0" borderId="53" xfId="0" applyNumberFormat="1" applyFont="1" applyFill="1" applyBorder="1" applyAlignment="1">
      <alignment horizontal="center" vertical="center"/>
    </xf>
    <xf numFmtId="1" fontId="20" fillId="0" borderId="35" xfId="0" applyNumberFormat="1" applyFont="1" applyFill="1" applyBorder="1" applyAlignment="1">
      <alignment horizontal="center" vertical="center"/>
    </xf>
    <xf numFmtId="1" fontId="20" fillId="0" borderId="53" xfId="3" applyNumberFormat="1" applyFont="1" applyFill="1" applyBorder="1" applyAlignment="1">
      <alignment horizontal="center" vertical="center"/>
    </xf>
    <xf numFmtId="1" fontId="20" fillId="0" borderId="54" xfId="3" applyNumberFormat="1" applyFont="1" applyFill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20" fillId="6" borderId="6" xfId="1" applyNumberFormat="1" applyFont="1" applyFill="1" applyBorder="1" applyAlignment="1">
      <alignment horizontal="center" vertical="center"/>
    </xf>
    <xf numFmtId="165" fontId="20" fillId="6" borderId="72" xfId="1" applyNumberFormat="1" applyFont="1" applyFill="1" applyBorder="1" applyAlignment="1">
      <alignment horizontal="center" vertical="center"/>
    </xf>
    <xf numFmtId="164" fontId="20" fillId="0" borderId="49" xfId="1" applyNumberFormat="1" applyFont="1" applyFill="1" applyBorder="1" applyAlignment="1">
      <alignment horizontal="left" vertical="center" wrapText="1"/>
    </xf>
    <xf numFmtId="164" fontId="20" fillId="0" borderId="51" xfId="1" applyNumberFormat="1" applyFont="1" applyFill="1" applyBorder="1" applyAlignment="1">
      <alignment horizontal="left" vertical="center" wrapText="1"/>
    </xf>
    <xf numFmtId="164" fontId="6" fillId="5" borderId="28" xfId="1" applyNumberFormat="1" applyFont="1" applyFill="1" applyBorder="1" applyAlignment="1">
      <alignment horizontal="right" vertical="center"/>
    </xf>
    <xf numFmtId="164" fontId="6" fillId="5" borderId="25" xfId="1" applyNumberFormat="1" applyFont="1" applyFill="1" applyBorder="1" applyAlignment="1">
      <alignment horizontal="right" vertical="center"/>
    </xf>
    <xf numFmtId="164" fontId="6" fillId="5" borderId="27" xfId="1" applyNumberFormat="1" applyFont="1" applyFill="1" applyBorder="1" applyAlignment="1">
      <alignment horizontal="right" vertical="center"/>
    </xf>
    <xf numFmtId="164" fontId="6" fillId="4" borderId="28" xfId="1" applyNumberFormat="1" applyFont="1" applyFill="1" applyBorder="1" applyAlignment="1">
      <alignment horizontal="right" vertical="center"/>
    </xf>
    <xf numFmtId="164" fontId="6" fillId="4" borderId="25" xfId="1" applyNumberFormat="1" applyFont="1" applyFill="1" applyBorder="1" applyAlignment="1">
      <alignment horizontal="right" vertical="center"/>
    </xf>
    <xf numFmtId="164" fontId="6" fillId="4" borderId="26" xfId="1" applyNumberFormat="1" applyFont="1" applyFill="1" applyBorder="1" applyAlignment="1">
      <alignment horizontal="right" vertical="center"/>
    </xf>
    <xf numFmtId="164" fontId="6" fillId="3" borderId="28" xfId="1" applyNumberFormat="1" applyFont="1" applyFill="1" applyBorder="1" applyAlignment="1">
      <alignment horizontal="right" vertical="center"/>
    </xf>
    <xf numFmtId="164" fontId="6" fillId="3" borderId="25" xfId="1" applyNumberFormat="1" applyFont="1" applyFill="1" applyBorder="1" applyAlignment="1">
      <alignment horizontal="right" vertical="center"/>
    </xf>
    <xf numFmtId="164" fontId="6" fillId="3" borderId="26" xfId="1" applyNumberFormat="1" applyFont="1" applyFill="1" applyBorder="1" applyAlignment="1">
      <alignment horizontal="right" vertical="center"/>
    </xf>
    <xf numFmtId="164" fontId="41" fillId="6" borderId="36" xfId="1" applyNumberFormat="1" applyFont="1" applyFill="1" applyBorder="1" applyAlignment="1">
      <alignment horizontal="left" vertical="center" wrapText="1"/>
    </xf>
    <xf numFmtId="164" fontId="41" fillId="6" borderId="20" xfId="1" applyNumberFormat="1" applyFont="1" applyFill="1" applyBorder="1" applyAlignment="1">
      <alignment horizontal="left" vertical="center" wrapText="1"/>
    </xf>
    <xf numFmtId="49" fontId="41" fillId="6" borderId="36" xfId="2" applyNumberFormat="1" applyFont="1" applyFill="1" applyBorder="1" applyAlignment="1">
      <alignment horizontal="center" vertical="center" wrapText="1"/>
    </xf>
    <xf numFmtId="49" fontId="41" fillId="6" borderId="40" xfId="2" applyNumberFormat="1" applyFont="1" applyFill="1" applyBorder="1" applyAlignment="1">
      <alignment horizontal="center" vertical="center" wrapText="1"/>
    </xf>
    <xf numFmtId="164" fontId="41" fillId="0" borderId="34" xfId="1" applyNumberFormat="1" applyFont="1" applyBorder="1" applyAlignment="1">
      <alignment horizontal="left" vertical="center" wrapText="1"/>
    </xf>
    <xf numFmtId="164" fontId="41" fillId="0" borderId="38" xfId="1" applyNumberFormat="1" applyFont="1" applyBorder="1" applyAlignment="1">
      <alignment horizontal="left" vertical="center" wrapText="1"/>
    </xf>
    <xf numFmtId="1" fontId="41" fillId="6" borderId="36" xfId="3" applyNumberFormat="1" applyFont="1" applyFill="1" applyBorder="1" applyAlignment="1">
      <alignment horizontal="center" vertical="center"/>
    </xf>
    <xf numFmtId="1" fontId="41" fillId="6" borderId="35" xfId="3" applyNumberFormat="1" applyFont="1" applyFill="1" applyBorder="1" applyAlignment="1">
      <alignment horizontal="center" vertical="center"/>
    </xf>
    <xf numFmtId="164" fontId="41" fillId="0" borderId="39" xfId="1" applyNumberFormat="1" applyFont="1" applyBorder="1" applyAlignment="1">
      <alignment horizontal="left" vertical="center" wrapText="1"/>
    </xf>
    <xf numFmtId="1" fontId="41" fillId="6" borderId="43" xfId="3" applyNumberFormat="1" applyFont="1" applyFill="1" applyBorder="1" applyAlignment="1">
      <alignment horizontal="center" vertical="center"/>
    </xf>
    <xf numFmtId="1" fontId="41" fillId="6" borderId="65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3" borderId="39" xfId="1" applyNumberFormat="1" applyFont="1" applyFill="1" applyBorder="1" applyAlignment="1">
      <alignment horizontal="center" vertical="center"/>
    </xf>
    <xf numFmtId="49" fontId="6" fillId="3" borderId="23" xfId="1" applyNumberFormat="1" applyFont="1" applyFill="1" applyBorder="1" applyAlignment="1">
      <alignment horizontal="center" vertical="center"/>
    </xf>
    <xf numFmtId="49" fontId="6" fillId="4" borderId="36" xfId="1" applyNumberFormat="1" applyFont="1" applyFill="1" applyBorder="1" applyAlignment="1">
      <alignment horizontal="center" vertical="center"/>
    </xf>
    <xf numFmtId="49" fontId="6" fillId="4" borderId="40" xfId="1" applyNumberFormat="1" applyFont="1" applyFill="1" applyBorder="1" applyAlignment="1">
      <alignment horizontal="center" vertical="center"/>
    </xf>
    <xf numFmtId="49" fontId="6" fillId="5" borderId="36" xfId="1" applyNumberFormat="1" applyFont="1" applyFill="1" applyBorder="1" applyAlignment="1">
      <alignment horizontal="center" vertical="center"/>
    </xf>
    <xf numFmtId="49" fontId="6" fillId="5" borderId="40" xfId="1" applyNumberFormat="1" applyFont="1" applyFill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40" xfId="1" applyNumberFormat="1" applyFont="1" applyBorder="1" applyAlignment="1">
      <alignment horizontal="center" vertical="center"/>
    </xf>
    <xf numFmtId="49" fontId="41" fillId="6" borderId="46" xfId="2" applyNumberFormat="1" applyFont="1" applyFill="1" applyBorder="1" applyAlignment="1">
      <alignment horizontal="center" vertical="center" wrapText="1"/>
    </xf>
    <xf numFmtId="49" fontId="41" fillId="6" borderId="31" xfId="2" applyNumberFormat="1" applyFont="1" applyFill="1" applyBorder="1" applyAlignment="1">
      <alignment horizontal="center" vertical="center" wrapText="1"/>
    </xf>
    <xf numFmtId="49" fontId="41" fillId="6" borderId="35" xfId="2" applyNumberFormat="1" applyFont="1" applyFill="1" applyBorder="1" applyAlignment="1">
      <alignment horizontal="center" vertical="center" wrapText="1"/>
    </xf>
    <xf numFmtId="164" fontId="41" fillId="6" borderId="9" xfId="1" applyNumberFormat="1" applyFont="1" applyFill="1" applyBorder="1" applyAlignment="1">
      <alignment horizontal="left" vertical="center" wrapText="1"/>
    </xf>
    <xf numFmtId="49" fontId="41" fillId="6" borderId="9" xfId="2" applyNumberFormat="1" applyFont="1" applyFill="1" applyBorder="1" applyAlignment="1">
      <alignment horizontal="center" vertical="center" wrapText="1"/>
    </xf>
    <xf numFmtId="49" fontId="41" fillId="6" borderId="20" xfId="2" applyNumberFormat="1" applyFont="1" applyFill="1" applyBorder="1" applyAlignment="1">
      <alignment horizontal="center" vertical="center" wrapText="1"/>
    </xf>
    <xf numFmtId="164" fontId="41" fillId="0" borderId="7" xfId="1" applyNumberFormat="1" applyFont="1" applyBorder="1" applyAlignment="1">
      <alignment horizontal="left" vertical="center" wrapText="1"/>
    </xf>
    <xf numFmtId="164" fontId="41" fillId="0" borderId="69" xfId="1" applyNumberFormat="1" applyFont="1" applyBorder="1" applyAlignment="1">
      <alignment horizontal="left" vertical="center" wrapText="1"/>
    </xf>
    <xf numFmtId="1" fontId="41" fillId="6" borderId="31" xfId="3" applyNumberFormat="1" applyFont="1" applyFill="1" applyBorder="1" applyAlignment="1">
      <alignment horizontal="center" vertical="center"/>
    </xf>
    <xf numFmtId="1" fontId="41" fillId="6" borderId="45" xfId="3" applyNumberFormat="1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>
      <alignment horizontal="center" vertical="center"/>
    </xf>
    <xf numFmtId="49" fontId="6" fillId="3" borderId="42" xfId="1" applyNumberFormat="1" applyFont="1" applyFill="1" applyBorder="1" applyAlignment="1">
      <alignment horizontal="center" vertical="center"/>
    </xf>
    <xf numFmtId="49" fontId="6" fillId="4" borderId="35" xfId="1" applyNumberFormat="1" applyFont="1" applyFill="1" applyBorder="1" applyAlignment="1">
      <alignment horizontal="center" vertical="center"/>
    </xf>
    <xf numFmtId="49" fontId="6" fillId="4" borderId="20" xfId="1" applyNumberFormat="1" applyFont="1" applyFill="1" applyBorder="1" applyAlignment="1">
      <alignment horizontal="center" vertical="center"/>
    </xf>
    <xf numFmtId="49" fontId="6" fillId="5" borderId="9" xfId="1" applyNumberFormat="1" applyFont="1" applyFill="1" applyBorder="1" applyAlignment="1">
      <alignment horizontal="center" vertical="center"/>
    </xf>
    <xf numFmtId="49" fontId="6" fillId="5" borderId="20" xfId="1" applyNumberFormat="1" applyFont="1" applyFill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41" fillId="0" borderId="34" xfId="1" applyNumberFormat="1" applyFont="1" applyBorder="1" applyAlignment="1">
      <alignment horizontal="left" vertical="center" wrapText="1"/>
    </xf>
    <xf numFmtId="49" fontId="41" fillId="0" borderId="39" xfId="1" applyNumberFormat="1" applyFont="1" applyBorder="1" applyAlignment="1">
      <alignment horizontal="left" vertical="center" wrapText="1"/>
    </xf>
    <xf numFmtId="49" fontId="41" fillId="0" borderId="38" xfId="1" applyNumberFormat="1" applyFont="1" applyBorder="1" applyAlignment="1">
      <alignment horizontal="left" vertical="center" wrapText="1"/>
    </xf>
    <xf numFmtId="164" fontId="6" fillId="5" borderId="28" xfId="1" applyNumberFormat="1" applyFont="1" applyFill="1" applyBorder="1" applyAlignment="1">
      <alignment horizontal="left" vertical="center" wrapText="1"/>
    </xf>
    <xf numFmtId="164" fontId="6" fillId="5" borderId="25" xfId="1" applyNumberFormat="1" applyFont="1" applyFill="1" applyBorder="1" applyAlignment="1">
      <alignment horizontal="left" vertical="center" wrapText="1"/>
    </xf>
    <xf numFmtId="164" fontId="6" fillId="5" borderId="26" xfId="1" applyNumberFormat="1" applyFont="1" applyFill="1" applyBorder="1" applyAlignment="1">
      <alignment horizontal="left" vertical="center" wrapText="1"/>
    </xf>
    <xf numFmtId="49" fontId="6" fillId="3" borderId="38" xfId="1" applyNumberFormat="1" applyFont="1" applyFill="1" applyBorder="1" applyAlignment="1">
      <alignment horizontal="center" vertical="center"/>
    </xf>
    <xf numFmtId="49" fontId="6" fillId="4" borderId="9" xfId="1" applyNumberFormat="1" applyFont="1" applyFill="1" applyBorder="1" applyAlignment="1">
      <alignment horizontal="center" vertical="center"/>
    </xf>
    <xf numFmtId="49" fontId="6" fillId="5" borderId="35" xfId="1" applyNumberFormat="1" applyFont="1" applyFill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164" fontId="41" fillId="6" borderId="35" xfId="1" applyNumberFormat="1" applyFont="1" applyFill="1" applyBorder="1" applyAlignment="1">
      <alignment horizontal="left" vertical="center" wrapText="1"/>
    </xf>
    <xf numFmtId="165" fontId="41" fillId="0" borderId="45" xfId="1" applyNumberFormat="1" applyFont="1" applyFill="1" applyBorder="1" applyAlignment="1">
      <alignment horizontal="center" vertical="center"/>
    </xf>
    <xf numFmtId="165" fontId="41" fillId="0" borderId="65" xfId="1" applyNumberFormat="1" applyFont="1" applyFill="1" applyBorder="1" applyAlignment="1">
      <alignment horizontal="center" vertical="center"/>
    </xf>
    <xf numFmtId="165" fontId="41" fillId="6" borderId="34" xfId="1" applyNumberFormat="1" applyFont="1" applyFill="1" applyBorder="1" applyAlignment="1">
      <alignment horizontal="center" vertical="center"/>
    </xf>
    <xf numFmtId="165" fontId="41" fillId="6" borderId="38" xfId="1" applyNumberFormat="1" applyFont="1" applyFill="1" applyBorder="1" applyAlignment="1">
      <alignment horizontal="center" vertical="center"/>
    </xf>
    <xf numFmtId="165" fontId="41" fillId="6" borderId="45" xfId="1" applyNumberFormat="1" applyFont="1" applyFill="1" applyBorder="1" applyAlignment="1">
      <alignment horizontal="center" vertical="center"/>
    </xf>
    <xf numFmtId="165" fontId="41" fillId="6" borderId="65" xfId="1" applyNumberFormat="1" applyFont="1" applyFill="1" applyBorder="1" applyAlignment="1">
      <alignment horizontal="center" vertical="center"/>
    </xf>
    <xf numFmtId="165" fontId="41" fillId="0" borderId="31" xfId="1" applyNumberFormat="1" applyFont="1" applyFill="1" applyBorder="1" applyAlignment="1">
      <alignment horizontal="center" vertical="center"/>
    </xf>
    <xf numFmtId="165" fontId="41" fillId="0" borderId="35" xfId="1" applyNumberFormat="1" applyFont="1" applyFill="1" applyBorder="1" applyAlignment="1">
      <alignment horizontal="center" vertical="center"/>
    </xf>
    <xf numFmtId="164" fontId="41" fillId="0" borderId="31" xfId="1" applyNumberFormat="1" applyFont="1" applyFill="1" applyBorder="1" applyAlignment="1">
      <alignment horizontal="center" vertical="center"/>
    </xf>
    <xf numFmtId="164" fontId="41" fillId="0" borderId="35" xfId="1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64" fontId="41" fillId="0" borderId="30" xfId="1" applyNumberFormat="1" applyFont="1" applyBorder="1" applyAlignment="1">
      <alignment horizontal="left" vertical="center" wrapText="1"/>
    </xf>
    <xf numFmtId="164" fontId="41" fillId="0" borderId="51" xfId="1" applyNumberFormat="1" applyFont="1" applyBorder="1" applyAlignment="1">
      <alignment horizontal="left" vertical="center" wrapText="1"/>
    </xf>
    <xf numFmtId="1" fontId="41" fillId="6" borderId="46" xfId="3" applyNumberFormat="1" applyFont="1" applyFill="1" applyBorder="1" applyAlignment="1">
      <alignment horizontal="center" vertical="center"/>
    </xf>
    <xf numFmtId="1" fontId="41" fillId="6" borderId="37" xfId="3" applyNumberFormat="1" applyFont="1" applyFill="1" applyBorder="1" applyAlignment="1">
      <alignment horizontal="center" vertical="center"/>
    </xf>
    <xf numFmtId="49" fontId="6" fillId="5" borderId="31" xfId="1" applyNumberFormat="1" applyFont="1" applyFill="1" applyBorder="1" applyAlignment="1">
      <alignment horizontal="center" vertical="center"/>
    </xf>
    <xf numFmtId="49" fontId="6" fillId="3" borderId="34" xfId="1" applyNumberFormat="1" applyFont="1" applyFill="1" applyBorder="1" applyAlignment="1">
      <alignment horizontal="center" vertical="center"/>
    </xf>
    <xf numFmtId="49" fontId="6" fillId="4" borderId="31" xfId="1" applyNumberFormat="1" applyFont="1" applyFill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164" fontId="41" fillId="0" borderId="9" xfId="1" applyNumberFormat="1" applyFont="1" applyBorder="1" applyAlignment="1">
      <alignment horizontal="left" vertical="center" wrapText="1"/>
    </xf>
    <xf numFmtId="164" fontId="41" fillId="0" borderId="20" xfId="1" applyNumberFormat="1" applyFont="1" applyBorder="1" applyAlignment="1">
      <alignment horizontal="left" vertical="center" wrapText="1"/>
    </xf>
    <xf numFmtId="49" fontId="6" fillId="2" borderId="32" xfId="0" applyNumberFormat="1" applyFont="1" applyFill="1" applyBorder="1" applyAlignment="1">
      <alignment horizontal="center" vertical="center"/>
    </xf>
    <xf numFmtId="49" fontId="6" fillId="2" borderId="63" xfId="0" applyNumberFormat="1" applyFont="1" applyFill="1" applyBorder="1" applyAlignment="1">
      <alignment horizontal="center" vertical="center"/>
    </xf>
    <xf numFmtId="164" fontId="41" fillId="0" borderId="49" xfId="1" applyNumberFormat="1" applyFont="1" applyBorder="1" applyAlignment="1">
      <alignment horizontal="left" vertical="center" wrapText="1"/>
    </xf>
    <xf numFmtId="49" fontId="41" fillId="6" borderId="36" xfId="2" applyNumberFormat="1" applyFont="1" applyFill="1" applyBorder="1" applyAlignment="1">
      <alignment horizontal="center" vertical="center"/>
    </xf>
    <xf numFmtId="49" fontId="41" fillId="6" borderId="40" xfId="2" applyNumberFormat="1" applyFont="1" applyFill="1" applyBorder="1" applyAlignment="1">
      <alignment horizontal="center" vertical="center"/>
    </xf>
    <xf numFmtId="49" fontId="41" fillId="0" borderId="30" xfId="1" applyNumberFormat="1" applyFont="1" applyBorder="1" applyAlignment="1">
      <alignment horizontal="left" vertical="center" wrapText="1"/>
    </xf>
    <xf numFmtId="49" fontId="41" fillId="0" borderId="51" xfId="1" applyNumberFormat="1" applyFont="1" applyBorder="1" applyAlignment="1">
      <alignment horizontal="left" vertical="center" wrapText="1"/>
    </xf>
    <xf numFmtId="164" fontId="6" fillId="5" borderId="45" xfId="1" applyNumberFormat="1" applyFont="1" applyFill="1" applyBorder="1" applyAlignment="1">
      <alignment horizontal="left" vertical="center" wrapText="1"/>
    </xf>
    <xf numFmtId="164" fontId="6" fillId="5" borderId="1" xfId="1" applyNumberFormat="1" applyFont="1" applyFill="1" applyBorder="1" applyAlignment="1">
      <alignment horizontal="left" vertical="center" wrapText="1"/>
    </xf>
    <xf numFmtId="164" fontId="6" fillId="5" borderId="24" xfId="1" applyNumberFormat="1" applyFont="1" applyFill="1" applyBorder="1" applyAlignment="1">
      <alignment horizontal="left" vertical="center" wrapText="1"/>
    </xf>
    <xf numFmtId="49" fontId="6" fillId="3" borderId="35" xfId="1" applyNumberFormat="1" applyFont="1" applyFill="1" applyBorder="1" applyAlignment="1">
      <alignment horizontal="center" vertical="center"/>
    </xf>
    <xf numFmtId="49" fontId="6" fillId="3" borderId="36" xfId="1" applyNumberFormat="1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164" fontId="6" fillId="2" borderId="25" xfId="1" applyNumberFormat="1" applyFont="1" applyFill="1" applyBorder="1" applyAlignment="1">
      <alignment horizontal="left" vertical="center" wrapText="1"/>
    </xf>
    <xf numFmtId="164" fontId="6" fillId="2" borderId="26" xfId="1" applyNumberFormat="1" applyFont="1" applyFill="1" applyBorder="1" applyAlignment="1">
      <alignment horizontal="left" vertical="center" wrapText="1"/>
    </xf>
    <xf numFmtId="164" fontId="6" fillId="3" borderId="28" xfId="1" applyNumberFormat="1" applyFont="1" applyFill="1" applyBorder="1" applyAlignment="1">
      <alignment horizontal="left" vertical="center"/>
    </xf>
    <xf numFmtId="164" fontId="6" fillId="3" borderId="25" xfId="1" applyNumberFormat="1" applyFont="1" applyFill="1" applyBorder="1" applyAlignment="1">
      <alignment horizontal="left" vertical="center"/>
    </xf>
    <xf numFmtId="164" fontId="6" fillId="3" borderId="26" xfId="1" applyNumberFormat="1" applyFont="1" applyFill="1" applyBorder="1" applyAlignment="1">
      <alignment horizontal="left" vertical="center"/>
    </xf>
    <xf numFmtId="49" fontId="6" fillId="4" borderId="28" xfId="1" applyNumberFormat="1" applyFont="1" applyFill="1" applyBorder="1" applyAlignment="1">
      <alignment horizontal="left" vertical="center"/>
    </xf>
    <xf numFmtId="49" fontId="6" fillId="4" borderId="25" xfId="1" applyNumberFormat="1" applyFont="1" applyFill="1" applyBorder="1" applyAlignment="1">
      <alignment horizontal="left" vertical="center"/>
    </xf>
    <xf numFmtId="49" fontId="6" fillId="4" borderId="26" xfId="1" applyNumberFormat="1" applyFont="1" applyFill="1" applyBorder="1" applyAlignment="1">
      <alignment horizontal="left" vertical="center"/>
    </xf>
    <xf numFmtId="164" fontId="6" fillId="5" borderId="32" xfId="1" applyNumberFormat="1" applyFont="1" applyFill="1" applyBorder="1" applyAlignment="1">
      <alignment horizontal="left" vertical="center" wrapText="1"/>
    </xf>
    <xf numFmtId="164" fontId="6" fillId="5" borderId="33" xfId="1" applyNumberFormat="1" applyFont="1" applyFill="1" applyBorder="1" applyAlignment="1">
      <alignment horizontal="left" vertical="center" wrapText="1"/>
    </xf>
    <xf numFmtId="164" fontId="6" fillId="5" borderId="2" xfId="1" applyNumberFormat="1" applyFont="1" applyFill="1" applyBorder="1" applyAlignment="1">
      <alignment horizontal="left" vertical="center" wrapText="1"/>
    </xf>
    <xf numFmtId="1" fontId="41" fillId="6" borderId="64" xfId="3" applyNumberFormat="1" applyFont="1" applyFill="1" applyBorder="1" applyAlignment="1">
      <alignment horizontal="center" vertical="center"/>
    </xf>
    <xf numFmtId="1" fontId="41" fillId="6" borderId="5" xfId="3" applyNumberFormat="1" applyFont="1" applyFill="1" applyBorder="1" applyAlignment="1">
      <alignment horizontal="center" vertical="center"/>
    </xf>
    <xf numFmtId="1" fontId="41" fillId="6" borderId="6" xfId="3" applyNumberFormat="1" applyFont="1" applyFill="1" applyBorder="1" applyAlignment="1">
      <alignment horizontal="center" vertical="center"/>
    </xf>
    <xf numFmtId="49" fontId="6" fillId="3" borderId="31" xfId="1" applyNumberFormat="1" applyFont="1" applyFill="1" applyBorder="1" applyAlignment="1">
      <alignment horizontal="center" vertical="center"/>
    </xf>
    <xf numFmtId="49" fontId="6" fillId="3" borderId="40" xfId="1" applyNumberFormat="1" applyFont="1" applyFill="1" applyBorder="1" applyAlignment="1">
      <alignment horizontal="center" vertical="center"/>
    </xf>
    <xf numFmtId="49" fontId="6" fillId="3" borderId="30" xfId="1" applyNumberFormat="1" applyFont="1" applyFill="1" applyBorder="1" applyAlignment="1">
      <alignment horizontal="center" vertical="center"/>
    </xf>
    <xf numFmtId="49" fontId="6" fillId="3" borderId="47" xfId="1" applyNumberFormat="1" applyFont="1" applyFill="1" applyBorder="1" applyAlignment="1">
      <alignment horizontal="center" vertical="center"/>
    </xf>
    <xf numFmtId="49" fontId="6" fillId="3" borderId="9" xfId="1" applyNumberFormat="1" applyFont="1" applyFill="1" applyBorder="1" applyAlignment="1">
      <alignment horizontal="center" vertical="center"/>
    </xf>
    <xf numFmtId="165" fontId="41" fillId="0" borderId="34" xfId="1" applyNumberFormat="1" applyFont="1" applyFill="1" applyBorder="1" applyAlignment="1">
      <alignment horizontal="center" vertical="center"/>
    </xf>
    <xf numFmtId="165" fontId="41" fillId="0" borderId="38" xfId="1" applyNumberFormat="1" applyFont="1" applyFill="1" applyBorder="1" applyAlignment="1">
      <alignment horizontal="center" vertical="center"/>
    </xf>
    <xf numFmtId="165" fontId="41" fillId="6" borderId="32" xfId="1" applyNumberFormat="1" applyFont="1" applyFill="1" applyBorder="1" applyAlignment="1">
      <alignment horizontal="center" vertical="center"/>
    </xf>
    <xf numFmtId="165" fontId="41" fillId="6" borderId="37" xfId="1" applyNumberFormat="1" applyFont="1" applyFill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49" fontId="41" fillId="0" borderId="1" xfId="1" applyNumberFormat="1" applyFont="1" applyBorder="1" applyAlignment="1">
      <alignment horizontal="center" vertical="center" textRotation="90" wrapText="1"/>
    </xf>
    <xf numFmtId="49" fontId="41" fillId="0" borderId="11" xfId="1" applyNumberFormat="1" applyFont="1" applyBorder="1" applyAlignment="1">
      <alignment horizontal="center" vertical="center" textRotation="90" wrapText="1"/>
    </xf>
    <xf numFmtId="49" fontId="41" fillId="0" borderId="2" xfId="1" applyNumberFormat="1" applyFont="1" applyBorder="1" applyAlignment="1">
      <alignment horizontal="center" vertical="center" textRotation="90" wrapText="1"/>
    </xf>
    <xf numFmtId="49" fontId="41" fillId="0" borderId="12" xfId="1" applyNumberFormat="1" applyFont="1" applyBorder="1" applyAlignment="1">
      <alignment horizontal="center" vertical="center" textRotation="90" wrapText="1"/>
    </xf>
    <xf numFmtId="0" fontId="41" fillId="0" borderId="1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textRotation="90" wrapText="1"/>
    </xf>
    <xf numFmtId="0" fontId="41" fillId="0" borderId="11" xfId="1" applyFont="1" applyBorder="1" applyAlignment="1">
      <alignment horizontal="center" vertical="center" textRotation="90" wrapText="1"/>
    </xf>
    <xf numFmtId="2" fontId="41" fillId="0" borderId="8" xfId="1" applyNumberFormat="1" applyFont="1" applyBorder="1" applyAlignment="1">
      <alignment horizontal="center" vertical="center" wrapText="1"/>
    </xf>
    <xf numFmtId="2" fontId="41" fillId="0" borderId="9" xfId="1" applyNumberFormat="1" applyFont="1" applyBorder="1" applyAlignment="1">
      <alignment horizontal="center" vertical="center" wrapText="1"/>
    </xf>
    <xf numFmtId="2" fontId="41" fillId="0" borderId="10" xfId="1" applyNumberFormat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textRotation="90" wrapText="1"/>
    </xf>
    <xf numFmtId="0" fontId="41" fillId="0" borderId="19" xfId="1" applyFont="1" applyBorder="1" applyAlignment="1">
      <alignment horizontal="center" vertical="center" textRotation="90" wrapText="1"/>
    </xf>
    <xf numFmtId="0" fontId="41" fillId="0" borderId="15" xfId="1" applyFont="1" applyBorder="1" applyAlignment="1">
      <alignment horizontal="center" vertical="center"/>
    </xf>
    <xf numFmtId="0" fontId="41" fillId="0" borderId="16" xfId="1" applyFont="1" applyBorder="1" applyAlignment="1">
      <alignment horizontal="center" vertical="center" textRotation="90" wrapText="1"/>
    </xf>
    <xf numFmtId="0" fontId="41" fillId="0" borderId="21" xfId="1" applyFont="1" applyBorder="1" applyAlignment="1">
      <alignment horizontal="center" vertical="center" textRotation="90" wrapText="1"/>
    </xf>
    <xf numFmtId="0" fontId="41" fillId="0" borderId="17" xfId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16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 textRotation="90" wrapText="1"/>
    </xf>
    <xf numFmtId="0" fontId="41" fillId="0" borderId="13" xfId="1" applyFont="1" applyBorder="1" applyAlignment="1">
      <alignment horizontal="center" vertical="center" textRotation="90" wrapText="1"/>
    </xf>
    <xf numFmtId="0" fontId="41" fillId="0" borderId="18" xfId="1" applyFont="1" applyBorder="1" applyAlignment="1">
      <alignment horizontal="center" vertical="center" textRotation="90" wrapText="1"/>
    </xf>
    <xf numFmtId="0" fontId="41" fillId="0" borderId="4" xfId="1" applyFont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41" fillId="0" borderId="7" xfId="1" applyFont="1" applyBorder="1" applyAlignment="1">
      <alignment horizontal="center" vertical="center" textRotation="90" wrapText="1"/>
    </xf>
    <xf numFmtId="0" fontId="41" fillId="0" borderId="22" xfId="1" applyFont="1" applyBorder="1" applyAlignment="1">
      <alignment horizontal="center" vertical="center" textRotation="90" wrapText="1"/>
    </xf>
    <xf numFmtId="1" fontId="20" fillId="6" borderId="53" xfId="3" applyNumberFormat="1" applyFont="1" applyFill="1" applyBorder="1" applyAlignment="1">
      <alignment horizontal="center" vertical="center"/>
    </xf>
    <xf numFmtId="49" fontId="20" fillId="0" borderId="62" xfId="1" applyNumberFormat="1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164" fontId="20" fillId="0" borderId="17" xfId="1" applyNumberFormat="1" applyFont="1" applyBorder="1" applyAlignment="1">
      <alignment horizontal="left" vertical="center" wrapText="1"/>
    </xf>
    <xf numFmtId="1" fontId="20" fillId="0" borderId="31" xfId="1" applyNumberFormat="1" applyFont="1" applyBorder="1" applyAlignment="1">
      <alignment horizontal="center" vertical="center" wrapText="1"/>
    </xf>
    <xf numFmtId="1" fontId="20" fillId="0" borderId="35" xfId="1" applyNumberFormat="1" applyFont="1" applyBorder="1" applyAlignment="1">
      <alignment horizontal="center" vertical="center" wrapText="1"/>
    </xf>
    <xf numFmtId="1" fontId="20" fillId="0" borderId="45" xfId="1" applyNumberFormat="1" applyFont="1" applyBorder="1" applyAlignment="1">
      <alignment horizontal="center" vertical="center" wrapText="1"/>
    </xf>
    <xf numFmtId="1" fontId="20" fillId="0" borderId="65" xfId="1" applyNumberFormat="1" applyFont="1" applyBorder="1" applyAlignment="1">
      <alignment horizontal="center" vertical="center" wrapText="1"/>
    </xf>
    <xf numFmtId="1" fontId="20" fillId="0" borderId="53" xfId="1" applyNumberFormat="1" applyFont="1" applyBorder="1" applyAlignment="1">
      <alignment horizontal="center" vertical="center" wrapText="1"/>
    </xf>
    <xf numFmtId="1" fontId="20" fillId="0" borderId="54" xfId="1" applyNumberFormat="1" applyFont="1" applyBorder="1" applyAlignment="1">
      <alignment horizontal="center" vertical="center" wrapText="1"/>
    </xf>
    <xf numFmtId="1" fontId="20" fillId="6" borderId="54" xfId="3" applyNumberFormat="1" applyFont="1" applyFill="1" applyBorder="1" applyAlignment="1">
      <alignment horizontal="center" vertical="center"/>
    </xf>
    <xf numFmtId="165" fontId="20" fillId="0" borderId="16" xfId="1" applyNumberFormat="1" applyFont="1" applyFill="1" applyBorder="1" applyAlignment="1">
      <alignment horizontal="center" vertical="center"/>
    </xf>
    <xf numFmtId="165" fontId="20" fillId="6" borderId="30" xfId="1" applyNumberFormat="1" applyFont="1" applyFill="1" applyBorder="1" applyAlignment="1">
      <alignment horizontal="center" vertical="center"/>
    </xf>
    <xf numFmtId="165" fontId="20" fillId="6" borderId="49" xfId="1" applyNumberFormat="1" applyFont="1" applyFill="1" applyBorder="1" applyAlignment="1">
      <alignment horizontal="center" vertical="center"/>
    </xf>
    <xf numFmtId="165" fontId="20" fillId="6" borderId="51" xfId="1" applyNumberFormat="1" applyFont="1" applyFill="1" applyBorder="1" applyAlignment="1">
      <alignment horizontal="center" vertical="center"/>
    </xf>
    <xf numFmtId="165" fontId="20" fillId="6" borderId="43" xfId="1" applyNumberFormat="1" applyFont="1" applyFill="1" applyBorder="1" applyAlignment="1">
      <alignment horizontal="center" vertical="center"/>
    </xf>
    <xf numFmtId="164" fontId="20" fillId="0" borderId="36" xfId="1" applyNumberFormat="1" applyFont="1" applyFill="1" applyBorder="1" applyAlignment="1">
      <alignment horizontal="center" vertical="center"/>
    </xf>
    <xf numFmtId="165" fontId="20" fillId="0" borderId="36" xfId="1" applyNumberFormat="1" applyFont="1" applyFill="1" applyBorder="1" applyAlignment="1">
      <alignment horizontal="center" vertical="center"/>
    </xf>
    <xf numFmtId="49" fontId="20" fillId="6" borderId="31" xfId="2" applyNumberFormat="1" applyFont="1" applyFill="1" applyBorder="1" applyAlignment="1">
      <alignment horizontal="center" vertical="center"/>
    </xf>
    <xf numFmtId="49" fontId="20" fillId="6" borderId="36" xfId="2" applyNumberFormat="1" applyFont="1" applyFill="1" applyBorder="1" applyAlignment="1">
      <alignment horizontal="center" vertical="center"/>
    </xf>
    <xf numFmtId="49" fontId="20" fillId="6" borderId="40" xfId="2" applyNumberFormat="1" applyFont="1" applyFill="1" applyBorder="1" applyAlignment="1">
      <alignment horizontal="center" vertical="center"/>
    </xf>
    <xf numFmtId="49" fontId="21" fillId="3" borderId="39" xfId="1" applyNumberFormat="1" applyFont="1" applyFill="1" applyBorder="1" applyAlignment="1">
      <alignment horizontal="center" vertical="center"/>
    </xf>
    <xf numFmtId="49" fontId="21" fillId="3" borderId="49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left" vertical="center" wrapText="1"/>
    </xf>
    <xf numFmtId="49" fontId="21" fillId="3" borderId="38" xfId="1" applyNumberFormat="1" applyFont="1" applyFill="1" applyBorder="1" applyAlignment="1">
      <alignment horizontal="center" vertical="center"/>
    </xf>
    <xf numFmtId="164" fontId="20" fillId="0" borderId="53" xfId="1" applyNumberFormat="1" applyFont="1" applyFill="1" applyBorder="1" applyAlignment="1">
      <alignment horizontal="center" vertical="center"/>
    </xf>
    <xf numFmtId="165" fontId="20" fillId="0" borderId="53" xfId="1" applyNumberFormat="1" applyFont="1" applyFill="1" applyBorder="1" applyAlignment="1">
      <alignment horizontal="center" vertical="center"/>
    </xf>
    <xf numFmtId="165" fontId="20" fillId="0" borderId="54" xfId="1" applyNumberFormat="1" applyFont="1" applyFill="1" applyBorder="1" applyAlignment="1">
      <alignment horizontal="center" vertical="center"/>
    </xf>
    <xf numFmtId="165" fontId="20" fillId="0" borderId="43" xfId="1" applyNumberFormat="1" applyFont="1" applyFill="1" applyBorder="1" applyAlignment="1">
      <alignment horizontal="center" vertical="center"/>
    </xf>
    <xf numFmtId="165" fontId="20" fillId="6" borderId="56" xfId="1" applyNumberFormat="1" applyFont="1" applyFill="1" applyBorder="1" applyAlignment="1">
      <alignment horizontal="center" vertical="center"/>
    </xf>
    <xf numFmtId="165" fontId="20" fillId="6" borderId="54" xfId="1" applyNumberFormat="1" applyFont="1" applyFill="1" applyBorder="1" applyAlignment="1">
      <alignment horizontal="center" vertical="center"/>
    </xf>
    <xf numFmtId="49" fontId="21" fillId="3" borderId="70" xfId="1" applyNumberFormat="1" applyFont="1" applyFill="1" applyBorder="1" applyAlignment="1">
      <alignment horizontal="center" vertical="center"/>
    </xf>
    <xf numFmtId="49" fontId="21" fillId="3" borderId="56" xfId="1" applyNumberFormat="1" applyFont="1" applyFill="1" applyBorder="1" applyAlignment="1">
      <alignment horizontal="center" vertical="center"/>
    </xf>
    <xf numFmtId="49" fontId="21" fillId="4" borderId="53" xfId="1" applyNumberFormat="1" applyFont="1" applyFill="1" applyBorder="1" applyAlignment="1">
      <alignment horizontal="center" vertical="center"/>
    </xf>
    <xf numFmtId="49" fontId="21" fillId="5" borderId="53" xfId="1" applyNumberFormat="1" applyFont="1" applyFill="1" applyBorder="1" applyAlignment="1">
      <alignment horizontal="center" vertical="center"/>
    </xf>
    <xf numFmtId="49" fontId="21" fillId="0" borderId="53" xfId="1" applyNumberFormat="1" applyFont="1" applyBorder="1" applyAlignment="1">
      <alignment horizontal="center" vertical="center"/>
    </xf>
    <xf numFmtId="49" fontId="20" fillId="6" borderId="53" xfId="2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6" fillId="2" borderId="53" xfId="0" applyNumberFormat="1" applyFont="1" applyFill="1" applyBorder="1" applyAlignment="1">
      <alignment horizontal="center" vertical="center"/>
    </xf>
    <xf numFmtId="49" fontId="7" fillId="3" borderId="38" xfId="1" applyNumberFormat="1" applyFont="1" applyFill="1" applyBorder="1" applyAlignment="1">
      <alignment horizontal="center" vertical="center"/>
    </xf>
    <xf numFmtId="49" fontId="7" fillId="3" borderId="42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5" borderId="20" xfId="1" applyNumberFormat="1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5" fillId="6" borderId="35" xfId="2" applyNumberFormat="1" applyFont="1" applyFill="1" applyBorder="1" applyAlignment="1">
      <alignment horizontal="center" vertical="center" wrapText="1"/>
    </xf>
    <xf numFmtId="49" fontId="5" fillId="6" borderId="36" xfId="2" applyNumberFormat="1" applyFont="1" applyFill="1" applyBorder="1" applyAlignment="1">
      <alignment horizontal="center" vertical="center" wrapText="1"/>
    </xf>
    <xf numFmtId="49" fontId="5" fillId="6" borderId="20" xfId="2" applyNumberFormat="1" applyFont="1" applyFill="1" applyBorder="1" applyAlignment="1">
      <alignment horizontal="center" vertical="center" wrapText="1"/>
    </xf>
    <xf numFmtId="49" fontId="5" fillId="6" borderId="31" xfId="2" applyNumberFormat="1" applyFont="1" applyFill="1" applyBorder="1" applyAlignment="1">
      <alignment horizontal="center" vertical="center" wrapText="1"/>
    </xf>
    <xf numFmtId="49" fontId="5" fillId="6" borderId="40" xfId="2" applyNumberFormat="1" applyFont="1" applyFill="1" applyBorder="1" applyAlignment="1">
      <alignment horizontal="center" vertical="center" wrapText="1"/>
    </xf>
    <xf numFmtId="49" fontId="7" fillId="0" borderId="35" xfId="1" applyNumberFormat="1" applyFont="1" applyBorder="1" applyAlignment="1">
      <alignment horizontal="center" vertical="center"/>
    </xf>
    <xf numFmtId="49" fontId="7" fillId="0" borderId="36" xfId="1" applyNumberFormat="1" applyFont="1" applyBorder="1" applyAlignment="1">
      <alignment horizontal="center" vertical="center"/>
    </xf>
    <xf numFmtId="49" fontId="7" fillId="3" borderId="34" xfId="1" applyNumberFormat="1" applyFont="1" applyFill="1" applyBorder="1" applyAlignment="1">
      <alignment horizontal="center" vertical="center"/>
    </xf>
    <xf numFmtId="49" fontId="7" fillId="3" borderId="39" xfId="1" applyNumberFormat="1" applyFont="1" applyFill="1" applyBorder="1" applyAlignment="1">
      <alignment horizontal="center" vertical="center"/>
    </xf>
    <xf numFmtId="49" fontId="7" fillId="3" borderId="23" xfId="1" applyNumberFormat="1" applyFont="1" applyFill="1" applyBorder="1" applyAlignment="1">
      <alignment horizontal="center" vertical="center"/>
    </xf>
    <xf numFmtId="164" fontId="5" fillId="0" borderId="34" xfId="1" applyNumberFormat="1" applyFont="1" applyBorder="1" applyAlignment="1">
      <alignment horizontal="left" vertical="center" wrapText="1"/>
    </xf>
    <xf numFmtId="164" fontId="5" fillId="0" borderId="38" xfId="1" applyNumberFormat="1" applyFont="1" applyBorder="1" applyAlignment="1">
      <alignment horizontal="left" vertical="center" wrapText="1"/>
    </xf>
    <xf numFmtId="164" fontId="5" fillId="0" borderId="31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31" xfId="1" applyNumberFormat="1" applyFont="1" applyFill="1" applyBorder="1" applyAlignment="1">
      <alignment horizontal="center" vertical="center"/>
    </xf>
    <xf numFmtId="165" fontId="5" fillId="0" borderId="35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165" fontId="5" fillId="0" borderId="65" xfId="1" applyNumberFormat="1" applyFont="1" applyFill="1" applyBorder="1" applyAlignment="1">
      <alignment horizontal="center" vertical="center"/>
    </xf>
    <xf numFmtId="49" fontId="7" fillId="4" borderId="35" xfId="1" applyNumberFormat="1" applyFont="1" applyFill="1" applyBorder="1" applyAlignment="1">
      <alignment horizontal="center" vertical="center"/>
    </xf>
    <xf numFmtId="49" fontId="7" fillId="4" borderId="20" xfId="1" applyNumberFormat="1" applyFont="1" applyFill="1" applyBorder="1" applyAlignment="1">
      <alignment horizontal="center" vertical="center"/>
    </xf>
    <xf numFmtId="164" fontId="5" fillId="6" borderId="9" xfId="1" applyNumberFormat="1" applyFont="1" applyFill="1" applyBorder="1" applyAlignment="1">
      <alignment horizontal="left" vertical="center" wrapText="1"/>
    </xf>
    <xf numFmtId="164" fontId="5" fillId="6" borderId="36" xfId="1" applyNumberFormat="1" applyFont="1" applyFill="1" applyBorder="1" applyAlignment="1">
      <alignment horizontal="left" vertical="center" wrapText="1"/>
    </xf>
    <xf numFmtId="164" fontId="5" fillId="6" borderId="20" xfId="1" applyNumberFormat="1" applyFont="1" applyFill="1" applyBorder="1" applyAlignment="1">
      <alignment horizontal="left" vertical="center" wrapText="1"/>
    </xf>
    <xf numFmtId="49" fontId="7" fillId="5" borderId="35" xfId="1" applyNumberFormat="1" applyFont="1" applyFill="1" applyBorder="1" applyAlignment="1">
      <alignment horizontal="center" vertical="center"/>
    </xf>
    <xf numFmtId="49" fontId="7" fillId="5" borderId="36" xfId="1" applyNumberFormat="1" applyFont="1" applyFill="1" applyBorder="1" applyAlignment="1">
      <alignment horizontal="center" vertical="center"/>
    </xf>
    <xf numFmtId="1" fontId="5" fillId="6" borderId="45" xfId="3" applyNumberFormat="1" applyFont="1" applyFill="1" applyBorder="1" applyAlignment="1">
      <alignment horizontal="center" vertical="center"/>
    </xf>
    <xf numFmtId="1" fontId="5" fillId="6" borderId="65" xfId="3" applyNumberFormat="1" applyFont="1" applyFill="1" applyBorder="1" applyAlignment="1">
      <alignment horizontal="center" vertical="center"/>
    </xf>
    <xf numFmtId="49" fontId="7" fillId="4" borderId="36" xfId="1" applyNumberFormat="1" applyFont="1" applyFill="1" applyBorder="1" applyAlignment="1">
      <alignment horizontal="center" vertical="center"/>
    </xf>
    <xf numFmtId="49" fontId="7" fillId="0" borderId="40" xfId="1" applyNumberFormat="1" applyFont="1" applyBorder="1" applyAlignment="1">
      <alignment horizontal="center" vertical="center"/>
    </xf>
    <xf numFmtId="165" fontId="5" fillId="0" borderId="30" xfId="1" applyNumberFormat="1" applyFont="1" applyFill="1" applyBorder="1" applyAlignment="1">
      <alignment horizontal="center" vertical="center"/>
    </xf>
    <xf numFmtId="165" fontId="5" fillId="0" borderId="51" xfId="1" applyNumberFormat="1" applyFont="1" applyFill="1" applyBorder="1" applyAlignment="1">
      <alignment horizontal="center" vertical="center"/>
    </xf>
    <xf numFmtId="164" fontId="5" fillId="0" borderId="30" xfId="1" applyNumberFormat="1" applyFont="1" applyBorder="1" applyAlignment="1">
      <alignment horizontal="left" vertical="center" wrapText="1"/>
    </xf>
    <xf numFmtId="164" fontId="5" fillId="0" borderId="51" xfId="1" applyNumberFormat="1" applyFont="1" applyBorder="1" applyAlignment="1">
      <alignment horizontal="left" vertical="center" wrapText="1"/>
    </xf>
    <xf numFmtId="1" fontId="5" fillId="6" borderId="36" xfId="3" applyNumberFormat="1" applyFont="1" applyFill="1" applyBorder="1" applyAlignment="1">
      <alignment horizontal="center" vertical="center"/>
    </xf>
    <xf numFmtId="1" fontId="5" fillId="6" borderId="35" xfId="3" applyNumberFormat="1" applyFont="1" applyFill="1" applyBorder="1" applyAlignment="1">
      <alignment horizontal="center" vertical="center"/>
    </xf>
    <xf numFmtId="49" fontId="5" fillId="0" borderId="31" xfId="2" applyNumberFormat="1" applyFont="1" applyFill="1" applyBorder="1" applyAlignment="1">
      <alignment horizontal="center" vertical="center" wrapText="1"/>
    </xf>
    <xf numFmtId="49" fontId="5" fillId="0" borderId="36" xfId="2" applyNumberFormat="1" applyFont="1" applyFill="1" applyBorder="1" applyAlignment="1">
      <alignment horizontal="center" vertical="center" wrapText="1"/>
    </xf>
    <xf numFmtId="49" fontId="5" fillId="0" borderId="40" xfId="2" applyNumberFormat="1" applyFont="1" applyFill="1" applyBorder="1" applyAlignment="1">
      <alignment horizontal="center" vertical="center" wrapText="1"/>
    </xf>
    <xf numFmtId="49" fontId="7" fillId="4" borderId="31" xfId="1" applyNumberFormat="1" applyFont="1" applyFill="1" applyBorder="1" applyAlignment="1">
      <alignment horizontal="center" vertical="center"/>
    </xf>
    <xf numFmtId="49" fontId="7" fillId="4" borderId="40" xfId="1" applyNumberFormat="1" applyFont="1" applyFill="1" applyBorder="1" applyAlignment="1">
      <alignment horizontal="center" vertical="center"/>
    </xf>
    <xf numFmtId="49" fontId="7" fillId="5" borderId="31" xfId="1" applyNumberFormat="1" applyFont="1" applyFill="1" applyBorder="1" applyAlignment="1">
      <alignment horizontal="center" vertical="center"/>
    </xf>
    <xf numFmtId="49" fontId="7" fillId="5" borderId="40" xfId="1" applyNumberFormat="1" applyFont="1" applyFill="1" applyBorder="1" applyAlignment="1">
      <alignment horizontal="center" vertical="center"/>
    </xf>
    <xf numFmtId="49" fontId="7" fillId="0" borderId="31" xfId="1" applyNumberFormat="1" applyFont="1" applyBorder="1" applyAlignment="1">
      <alignment horizontal="center" vertical="center"/>
    </xf>
    <xf numFmtId="164" fontId="5" fillId="0" borderId="49" xfId="1" applyNumberFormat="1" applyFont="1" applyBorder="1" applyAlignment="1">
      <alignment horizontal="left" vertical="center" wrapText="1"/>
    </xf>
    <xf numFmtId="1" fontId="5" fillId="6" borderId="31" xfId="3" applyNumberFormat="1" applyFont="1" applyFill="1" applyBorder="1" applyAlignment="1">
      <alignment horizontal="center" vertical="center"/>
    </xf>
    <xf numFmtId="49" fontId="5" fillId="6" borderId="9" xfId="2" applyNumberFormat="1" applyFont="1" applyFill="1" applyBorder="1" applyAlignment="1">
      <alignment horizontal="center" vertical="center" wrapText="1"/>
    </xf>
    <xf numFmtId="49" fontId="5" fillId="6" borderId="31" xfId="2" applyNumberFormat="1" applyFont="1" applyFill="1" applyBorder="1" applyAlignment="1">
      <alignment horizontal="center" vertical="center"/>
    </xf>
    <xf numFmtId="49" fontId="5" fillId="6" borderId="40" xfId="2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 wrapText="1"/>
    </xf>
    <xf numFmtId="0" fontId="5" fillId="0" borderId="22" xfId="1" applyFont="1" applyBorder="1" applyAlignment="1">
      <alignment horizontal="center" vertical="center" textRotation="90" wrapText="1"/>
    </xf>
    <xf numFmtId="49" fontId="7" fillId="3" borderId="8" xfId="1" applyNumberFormat="1" applyFont="1" applyFill="1" applyBorder="1" applyAlignment="1">
      <alignment horizontal="center" vertical="center"/>
    </xf>
    <xf numFmtId="49" fontId="7" fillId="4" borderId="9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textRotation="90" wrapText="1"/>
    </xf>
    <xf numFmtId="49" fontId="5" fillId="0" borderId="11" xfId="1" applyNumberFormat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64" fontId="7" fillId="2" borderId="25" xfId="1" applyNumberFormat="1" applyFont="1" applyFill="1" applyBorder="1" applyAlignment="1">
      <alignment horizontal="left" vertical="center" wrapText="1"/>
    </xf>
    <xf numFmtId="164" fontId="7" fillId="2" borderId="26" xfId="1" applyNumberFormat="1" applyFont="1" applyFill="1" applyBorder="1" applyAlignment="1">
      <alignment horizontal="left" vertical="center" wrapText="1"/>
    </xf>
    <xf numFmtId="164" fontId="7" fillId="3" borderId="28" xfId="1" applyNumberFormat="1" applyFont="1" applyFill="1" applyBorder="1" applyAlignment="1">
      <alignment horizontal="left" vertical="center"/>
    </xf>
    <xf numFmtId="164" fontId="7" fillId="3" borderId="25" xfId="1" applyNumberFormat="1" applyFont="1" applyFill="1" applyBorder="1" applyAlignment="1">
      <alignment horizontal="left" vertical="center"/>
    </xf>
    <xf numFmtId="164" fontId="7" fillId="3" borderId="26" xfId="1" applyNumberFormat="1" applyFont="1" applyFill="1" applyBorder="1" applyAlignment="1">
      <alignment horizontal="left" vertical="center"/>
    </xf>
    <xf numFmtId="1" fontId="5" fillId="6" borderId="43" xfId="3" applyNumberFormat="1" applyFont="1" applyFill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 wrapText="1"/>
    </xf>
    <xf numFmtId="2" fontId="5" fillId="0" borderId="9" xfId="1" applyNumberFormat="1" applyFont="1" applyBorder="1" applyAlignment="1">
      <alignment horizontal="center" vertical="center" wrapText="1"/>
    </xf>
    <xf numFmtId="2" fontId="5" fillId="0" borderId="10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90" wrapText="1"/>
    </xf>
    <xf numFmtId="0" fontId="5" fillId="0" borderId="19" xfId="1" applyFont="1" applyBorder="1" applyAlignment="1">
      <alignment horizontal="center" vertical="center" textRotation="90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21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6" borderId="35" xfId="1" applyNumberFormat="1" applyFont="1" applyFill="1" applyBorder="1" applyAlignment="1">
      <alignment horizontal="left" vertical="center" wrapText="1"/>
    </xf>
    <xf numFmtId="49" fontId="5" fillId="0" borderId="30" xfId="1" applyNumberFormat="1" applyFont="1" applyBorder="1" applyAlignment="1">
      <alignment horizontal="left" vertical="center" wrapText="1"/>
    </xf>
    <xf numFmtId="49" fontId="5" fillId="0" borderId="49" xfId="1" applyNumberFormat="1" applyFont="1" applyBorder="1" applyAlignment="1">
      <alignment horizontal="left" vertical="center" wrapText="1"/>
    </xf>
    <xf numFmtId="49" fontId="5" fillId="0" borderId="51" xfId="1" applyNumberFormat="1" applyFont="1" applyBorder="1" applyAlignment="1">
      <alignment horizontal="left" vertical="center" wrapText="1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textRotation="90" wrapText="1"/>
    </xf>
    <xf numFmtId="49" fontId="5" fillId="0" borderId="12" xfId="1" applyNumberFormat="1" applyFont="1" applyBorder="1" applyAlignment="1">
      <alignment horizontal="center" vertical="center" textRotation="90" wrapText="1"/>
    </xf>
    <xf numFmtId="49" fontId="5" fillId="0" borderId="35" xfId="2" applyNumberFormat="1" applyFont="1" applyFill="1" applyBorder="1" applyAlignment="1">
      <alignment horizontal="center" vertical="center" wrapText="1"/>
    </xf>
    <xf numFmtId="49" fontId="5" fillId="0" borderId="20" xfId="2" applyNumberFormat="1" applyFont="1" applyFill="1" applyBorder="1" applyAlignment="1">
      <alignment horizontal="center" vertical="center" wrapText="1"/>
    </xf>
    <xf numFmtId="164" fontId="7" fillId="3" borderId="28" xfId="1" applyNumberFormat="1" applyFont="1" applyFill="1" applyBorder="1" applyAlignment="1">
      <alignment horizontal="right" vertical="center"/>
    </xf>
    <xf numFmtId="164" fontId="7" fillId="3" borderId="25" xfId="1" applyNumberFormat="1" applyFont="1" applyFill="1" applyBorder="1" applyAlignment="1">
      <alignment horizontal="right" vertical="center"/>
    </xf>
    <xf numFmtId="164" fontId="7" fillId="3" borderId="26" xfId="1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wrapText="1"/>
    </xf>
    <xf numFmtId="0" fontId="18" fillId="0" borderId="14" xfId="0" applyFont="1" applyBorder="1" applyAlignment="1">
      <alignment horizontal="left"/>
    </xf>
    <xf numFmtId="164" fontId="7" fillId="5" borderId="28" xfId="1" applyNumberFormat="1" applyFont="1" applyFill="1" applyBorder="1" applyAlignment="1">
      <alignment horizontal="right" vertical="center"/>
    </xf>
    <xf numFmtId="164" fontId="7" fillId="5" borderId="25" xfId="1" applyNumberFormat="1" applyFont="1" applyFill="1" applyBorder="1" applyAlignment="1">
      <alignment horizontal="right" vertical="center"/>
    </xf>
    <xf numFmtId="164" fontId="7" fillId="5" borderId="27" xfId="1" applyNumberFormat="1" applyFont="1" applyFill="1" applyBorder="1" applyAlignment="1">
      <alignment horizontal="right" vertical="center"/>
    </xf>
    <xf numFmtId="164" fontId="7" fillId="4" borderId="28" xfId="1" applyNumberFormat="1" applyFont="1" applyFill="1" applyBorder="1" applyAlignment="1">
      <alignment horizontal="right" vertical="center"/>
    </xf>
    <xf numFmtId="164" fontId="7" fillId="4" borderId="25" xfId="1" applyNumberFormat="1" applyFont="1" applyFill="1" applyBorder="1" applyAlignment="1">
      <alignment horizontal="right" vertical="center"/>
    </xf>
    <xf numFmtId="164" fontId="7" fillId="4" borderId="26" xfId="1" applyNumberFormat="1" applyFont="1" applyFill="1" applyBorder="1" applyAlignment="1">
      <alignment horizontal="right" vertical="center"/>
    </xf>
    <xf numFmtId="164" fontId="41" fillId="0" borderId="36" xfId="1" applyNumberFormat="1" applyFont="1" applyBorder="1" applyAlignment="1">
      <alignment horizontal="left" vertical="center" wrapText="1"/>
    </xf>
    <xf numFmtId="165" fontId="41" fillId="0" borderId="31" xfId="1" applyNumberFormat="1" applyFont="1" applyBorder="1" applyAlignment="1">
      <alignment horizontal="center" vertical="center"/>
    </xf>
    <xf numFmtId="165" fontId="41" fillId="0" borderId="35" xfId="1" applyNumberFormat="1" applyFont="1" applyBorder="1" applyAlignment="1">
      <alignment horizontal="center" vertical="center"/>
    </xf>
    <xf numFmtId="165" fontId="41" fillId="0" borderId="45" xfId="1" applyNumberFormat="1" applyFont="1" applyBorder="1" applyAlignment="1">
      <alignment horizontal="center" vertical="center"/>
    </xf>
    <xf numFmtId="165" fontId="41" fillId="0" borderId="65" xfId="1" applyNumberFormat="1" applyFont="1" applyBorder="1" applyAlignment="1">
      <alignment horizontal="center" vertical="center"/>
    </xf>
    <xf numFmtId="164" fontId="41" fillId="6" borderId="31" xfId="1" applyNumberFormat="1" applyFont="1" applyFill="1" applyBorder="1" applyAlignment="1">
      <alignment horizontal="center" vertical="center"/>
    </xf>
    <xf numFmtId="164" fontId="41" fillId="6" borderId="35" xfId="1" applyNumberFormat="1" applyFont="1" applyFill="1" applyBorder="1" applyAlignment="1">
      <alignment horizontal="center" vertical="center"/>
    </xf>
    <xf numFmtId="164" fontId="41" fillId="0" borderId="35" xfId="1" applyNumberFormat="1" applyFont="1" applyBorder="1" applyAlignment="1">
      <alignment horizontal="left" vertical="center" wrapText="1"/>
    </xf>
    <xf numFmtId="165" fontId="41" fillId="0" borderId="32" xfId="1" applyNumberFormat="1" applyFont="1" applyFill="1" applyBorder="1" applyAlignment="1">
      <alignment horizontal="center" vertical="center"/>
    </xf>
    <xf numFmtId="165" fontId="41" fillId="0" borderId="37" xfId="1" applyNumberFormat="1" applyFont="1" applyFill="1" applyBorder="1" applyAlignment="1">
      <alignment horizontal="center" vertical="center"/>
    </xf>
    <xf numFmtId="164" fontId="6" fillId="5" borderId="58" xfId="1" applyNumberFormat="1" applyFont="1" applyFill="1" applyBorder="1" applyAlignment="1">
      <alignment horizontal="left" vertical="center" wrapText="1"/>
    </xf>
    <xf numFmtId="165" fontId="41" fillId="0" borderId="43" xfId="1" applyNumberFormat="1" applyFont="1" applyBorder="1" applyAlignment="1">
      <alignment horizontal="center" vertical="center"/>
    </xf>
    <xf numFmtId="165" fontId="41" fillId="6" borderId="39" xfId="1" applyNumberFormat="1" applyFont="1" applyFill="1" applyBorder="1" applyAlignment="1">
      <alignment horizontal="center" vertical="center"/>
    </xf>
    <xf numFmtId="165" fontId="41" fillId="6" borderId="46" xfId="1" applyNumberFormat="1" applyFont="1" applyFill="1" applyBorder="1" applyAlignment="1">
      <alignment horizontal="center" vertical="center"/>
    </xf>
    <xf numFmtId="164" fontId="41" fillId="6" borderId="36" xfId="1" applyNumberFormat="1" applyFont="1" applyFill="1" applyBorder="1" applyAlignment="1">
      <alignment horizontal="center" vertical="center"/>
    </xf>
    <xf numFmtId="165" fontId="41" fillId="0" borderId="36" xfId="1" applyNumberFormat="1" applyFont="1" applyBorder="1" applyAlignment="1">
      <alignment horizontal="center" vertical="center"/>
    </xf>
    <xf numFmtId="165" fontId="41" fillId="0" borderId="32" xfId="1" applyNumberFormat="1" applyFont="1" applyBorder="1" applyAlignment="1">
      <alignment horizontal="center" vertical="center"/>
    </xf>
    <xf numFmtId="165" fontId="41" fillId="0" borderId="37" xfId="1" applyNumberFormat="1" applyFont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20" xfId="1" applyNumberFormat="1" applyFont="1" applyFill="1" applyBorder="1" applyAlignment="1">
      <alignment horizontal="center" vertical="center"/>
    </xf>
    <xf numFmtId="49" fontId="7" fillId="3" borderId="36" xfId="1" applyNumberFormat="1" applyFont="1" applyFill="1" applyBorder="1" applyAlignment="1">
      <alignment horizontal="center" vertical="center"/>
    </xf>
    <xf numFmtId="49" fontId="7" fillId="3" borderId="40" xfId="1" applyNumberFormat="1" applyFont="1" applyFill="1" applyBorder="1" applyAlignment="1">
      <alignment horizontal="center" vertical="center"/>
    </xf>
    <xf numFmtId="1" fontId="5" fillId="0" borderId="31" xfId="3" applyNumberFormat="1" applyFont="1" applyFill="1" applyBorder="1" applyAlignment="1">
      <alignment horizontal="center" vertical="center"/>
    </xf>
    <xf numFmtId="1" fontId="5" fillId="0" borderId="36" xfId="3" applyNumberFormat="1" applyFont="1" applyFill="1" applyBorder="1" applyAlignment="1">
      <alignment horizontal="center" vertical="center"/>
    </xf>
    <xf numFmtId="1" fontId="5" fillId="0" borderId="35" xfId="3" applyNumberFormat="1" applyFont="1" applyFill="1" applyBorder="1" applyAlignment="1">
      <alignment horizontal="center" vertical="center"/>
    </xf>
    <xf numFmtId="49" fontId="5" fillId="0" borderId="34" xfId="1" applyNumberFormat="1" applyFont="1" applyBorder="1" applyAlignment="1">
      <alignment horizontal="left" vertical="center" wrapText="1"/>
    </xf>
    <xf numFmtId="49" fontId="5" fillId="0" borderId="39" xfId="1" applyNumberFormat="1" applyFont="1" applyBorder="1" applyAlignment="1">
      <alignment horizontal="left" vertical="center" wrapText="1"/>
    </xf>
    <xf numFmtId="49" fontId="5" fillId="0" borderId="3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36" xfId="1" applyNumberFormat="1" applyFont="1" applyBorder="1" applyAlignment="1">
      <alignment horizontal="left" vertical="center" wrapText="1"/>
    </xf>
    <xf numFmtId="164" fontId="5" fillId="0" borderId="20" xfId="1" applyNumberFormat="1" applyFont="1" applyBorder="1" applyAlignment="1">
      <alignment horizontal="left" vertical="center" wrapText="1"/>
    </xf>
    <xf numFmtId="49" fontId="7" fillId="3" borderId="46" xfId="1" applyNumberFormat="1" applyFont="1" applyFill="1" applyBorder="1" applyAlignment="1">
      <alignment horizontal="center" vertical="center"/>
    </xf>
    <xf numFmtId="49" fontId="7" fillId="3" borderId="63" xfId="1" applyNumberFormat="1" applyFont="1" applyFill="1" applyBorder="1" applyAlignment="1">
      <alignment horizontal="center" vertical="center"/>
    </xf>
    <xf numFmtId="49" fontId="7" fillId="4" borderId="34" xfId="1" applyNumberFormat="1" applyFont="1" applyFill="1" applyBorder="1" applyAlignment="1">
      <alignment horizontal="center" vertical="center"/>
    </xf>
    <xf numFmtId="49" fontId="7" fillId="4" borderId="23" xfId="1" applyNumberFormat="1" applyFont="1" applyFill="1" applyBorder="1" applyAlignment="1">
      <alignment horizontal="center" vertical="center"/>
    </xf>
    <xf numFmtId="164" fontId="20" fillId="0" borderId="36" xfId="1" applyNumberFormat="1" applyFont="1" applyBorder="1" applyAlignment="1">
      <alignment horizontal="left" vertical="center" wrapText="1"/>
    </xf>
    <xf numFmtId="164" fontId="20" fillId="0" borderId="40" xfId="1" applyNumberFormat="1" applyFont="1" applyBorder="1" applyAlignment="1">
      <alignment horizontal="left" vertical="center" wrapText="1"/>
    </xf>
    <xf numFmtId="49" fontId="7" fillId="3" borderId="30" xfId="1" applyNumberFormat="1" applyFont="1" applyFill="1" applyBorder="1" applyAlignment="1">
      <alignment horizontal="center" vertical="center"/>
    </xf>
    <xf numFmtId="49" fontId="7" fillId="3" borderId="47" xfId="1" applyNumberFormat="1" applyFont="1" applyFill="1" applyBorder="1" applyAlignment="1">
      <alignment horizontal="center" vertical="center"/>
    </xf>
    <xf numFmtId="49" fontId="7" fillId="3" borderId="31" xfId="1" applyNumberFormat="1" applyFont="1" applyFill="1" applyBorder="1" applyAlignment="1">
      <alignment horizontal="center" vertical="center"/>
    </xf>
    <xf numFmtId="49" fontId="7" fillId="3" borderId="35" xfId="1" applyNumberFormat="1" applyFont="1" applyFill="1" applyBorder="1" applyAlignment="1">
      <alignment horizontal="center" vertical="center"/>
    </xf>
    <xf numFmtId="165" fontId="5" fillId="6" borderId="43" xfId="1" applyNumberFormat="1" applyFont="1" applyFill="1" applyBorder="1" applyAlignment="1">
      <alignment horizontal="center" vertical="center"/>
    </xf>
    <xf numFmtId="165" fontId="5" fillId="6" borderId="49" xfId="1" applyNumberFormat="1" applyFont="1" applyFill="1" applyBorder="1" applyAlignment="1">
      <alignment horizontal="center" vertical="center"/>
    </xf>
    <xf numFmtId="165" fontId="5" fillId="0" borderId="36" xfId="1" applyNumberFormat="1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" fontId="5" fillId="0" borderId="45" xfId="3" applyNumberFormat="1" applyFont="1" applyFill="1" applyBorder="1" applyAlignment="1">
      <alignment horizontal="center" vertical="center"/>
    </xf>
    <xf numFmtId="1" fontId="5" fillId="0" borderId="43" xfId="3" applyNumberFormat="1" applyFont="1" applyFill="1" applyBorder="1" applyAlignment="1">
      <alignment horizontal="center" vertical="center"/>
    </xf>
    <xf numFmtId="1" fontId="5" fillId="0" borderId="65" xfId="3" applyNumberFormat="1" applyFont="1" applyFill="1" applyBorder="1" applyAlignment="1">
      <alignment horizontal="center" vertical="center"/>
    </xf>
    <xf numFmtId="164" fontId="20" fillId="0" borderId="35" xfId="1" applyNumberFormat="1" applyFont="1" applyBorder="1" applyAlignment="1">
      <alignment horizontal="left" vertical="center" wrapText="1"/>
    </xf>
    <xf numFmtId="164" fontId="20" fillId="0" borderId="20" xfId="1" applyNumberFormat="1" applyFont="1" applyBorder="1" applyAlignment="1">
      <alignment horizontal="left" vertical="center" wrapText="1"/>
    </xf>
    <xf numFmtId="164" fontId="5" fillId="0" borderId="36" xfId="1" applyNumberFormat="1" applyFont="1" applyFill="1" applyBorder="1" applyAlignment="1">
      <alignment horizontal="center" vertical="center"/>
    </xf>
    <xf numFmtId="164" fontId="21" fillId="5" borderId="28" xfId="1" applyNumberFormat="1" applyFont="1" applyFill="1" applyBorder="1" applyAlignment="1">
      <alignment horizontal="left" vertical="center" wrapText="1"/>
    </xf>
    <xf numFmtId="164" fontId="21" fillId="5" borderId="25" xfId="1" applyNumberFormat="1" applyFont="1" applyFill="1" applyBorder="1" applyAlignment="1">
      <alignment horizontal="left" vertical="center" wrapText="1"/>
    </xf>
    <xf numFmtId="164" fontId="21" fillId="5" borderId="26" xfId="1" applyNumberFormat="1" applyFont="1" applyFill="1" applyBorder="1" applyAlignment="1">
      <alignment horizontal="left" vertical="center" wrapText="1"/>
    </xf>
    <xf numFmtId="165" fontId="5" fillId="0" borderId="35" xfId="3" applyNumberFormat="1" applyFont="1" applyFill="1" applyBorder="1" applyAlignment="1">
      <alignment horizontal="center" vertical="center"/>
    </xf>
    <xf numFmtId="165" fontId="5" fillId="0" borderId="15" xfId="3" applyNumberFormat="1" applyFont="1" applyFill="1" applyBorder="1" applyAlignment="1">
      <alignment horizontal="center" vertical="center"/>
    </xf>
    <xf numFmtId="165" fontId="5" fillId="0" borderId="65" xfId="3" applyNumberFormat="1" applyFont="1" applyFill="1" applyBorder="1" applyAlignment="1">
      <alignment horizontal="center" vertical="center"/>
    </xf>
    <xf numFmtId="165" fontId="5" fillId="0" borderId="16" xfId="3" applyNumberFormat="1" applyFont="1" applyFill="1" applyBorder="1" applyAlignment="1">
      <alignment horizontal="center" vertical="center"/>
    </xf>
    <xf numFmtId="165" fontId="7" fillId="0" borderId="50" xfId="3" applyNumberFormat="1" applyFont="1" applyFill="1" applyBorder="1" applyAlignment="1">
      <alignment horizontal="center" vertical="center"/>
    </xf>
    <xf numFmtId="165" fontId="7" fillId="0" borderId="61" xfId="3" applyNumberFormat="1" applyFont="1" applyFill="1" applyBorder="1" applyAlignment="1">
      <alignment horizontal="center" vertical="center"/>
    </xf>
    <xf numFmtId="49" fontId="11" fillId="6" borderId="40" xfId="2" applyNumberFormat="1" applyFont="1" applyFill="1" applyBorder="1" applyAlignment="1">
      <alignment horizontal="center" vertical="center" wrapText="1"/>
    </xf>
    <xf numFmtId="49" fontId="5" fillId="6" borderId="46" xfId="2" applyNumberFormat="1" applyFont="1" applyFill="1" applyBorder="1" applyAlignment="1">
      <alignment horizontal="center" vertical="center" wrapText="1"/>
    </xf>
    <xf numFmtId="49" fontId="5" fillId="6" borderId="63" xfId="2" applyNumberFormat="1" applyFont="1" applyFill="1" applyBorder="1" applyAlignment="1">
      <alignment horizontal="center" vertical="center" wrapText="1"/>
    </xf>
    <xf numFmtId="1" fontId="5" fillId="6" borderId="54" xfId="3" applyNumberFormat="1" applyFont="1" applyFill="1" applyBorder="1" applyAlignment="1">
      <alignment horizontal="center" vertical="center"/>
    </xf>
    <xf numFmtId="49" fontId="7" fillId="3" borderId="53" xfId="1" applyNumberFormat="1" applyFont="1" applyFill="1" applyBorder="1" applyAlignment="1">
      <alignment horizontal="center" vertical="center"/>
    </xf>
    <xf numFmtId="49" fontId="7" fillId="4" borderId="53" xfId="1" applyNumberFormat="1" applyFont="1" applyFill="1" applyBorder="1" applyAlignment="1">
      <alignment horizontal="center" vertical="center"/>
    </xf>
    <xf numFmtId="49" fontId="7" fillId="5" borderId="53" xfId="1" applyNumberFormat="1" applyFont="1" applyFill="1" applyBorder="1" applyAlignment="1">
      <alignment horizontal="center" vertical="center"/>
    </xf>
    <xf numFmtId="49" fontId="7" fillId="0" borderId="53" xfId="1" applyNumberFormat="1" applyFont="1" applyBorder="1" applyAlignment="1">
      <alignment horizontal="center" vertical="center"/>
    </xf>
    <xf numFmtId="164" fontId="25" fillId="0" borderId="53" xfId="1" applyNumberFormat="1" applyFont="1" applyBorder="1" applyAlignment="1">
      <alignment horizontal="left" vertical="center" wrapText="1"/>
    </xf>
    <xf numFmtId="164" fontId="25" fillId="0" borderId="36" xfId="1" applyNumberFormat="1" applyFont="1" applyBorder="1" applyAlignment="1">
      <alignment horizontal="left" vertical="center" wrapText="1"/>
    </xf>
    <xf numFmtId="164" fontId="25" fillId="0" borderId="35" xfId="1" applyNumberFormat="1" applyFont="1" applyBorder="1" applyAlignment="1">
      <alignment horizontal="left" vertical="center" wrapText="1"/>
    </xf>
    <xf numFmtId="49" fontId="5" fillId="6" borderId="53" xfId="2" applyNumberFormat="1" applyFont="1" applyFill="1" applyBorder="1" applyAlignment="1">
      <alignment horizontal="center" vertical="center" wrapText="1"/>
    </xf>
    <xf numFmtId="49" fontId="5" fillId="0" borderId="56" xfId="1" applyNumberFormat="1" applyFont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49" fontId="7" fillId="5" borderId="15" xfId="1" applyNumberFormat="1" applyFont="1" applyFill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164" fontId="26" fillId="0" borderId="53" xfId="1" applyNumberFormat="1" applyFont="1" applyBorder="1" applyAlignment="1">
      <alignment horizontal="left" vertical="center" wrapText="1"/>
    </xf>
    <xf numFmtId="164" fontId="26" fillId="0" borderId="36" xfId="1" applyNumberFormat="1" applyFont="1" applyBorder="1" applyAlignment="1">
      <alignment horizontal="left" vertical="center" wrapText="1"/>
    </xf>
    <xf numFmtId="49" fontId="5" fillId="6" borderId="15" xfId="2" applyNumberFormat="1" applyFont="1" applyFill="1" applyBorder="1" applyAlignment="1">
      <alignment horizontal="center" vertical="center" wrapText="1"/>
    </xf>
    <xf numFmtId="1" fontId="5" fillId="6" borderId="53" xfId="3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5" fillId="0" borderId="53" xfId="2" applyNumberFormat="1" applyFont="1" applyBorder="1" applyAlignment="1">
      <alignment horizontal="center" vertical="center" wrapText="1"/>
    </xf>
    <xf numFmtId="49" fontId="5" fillId="0" borderId="35" xfId="2" applyNumberFormat="1" applyFont="1" applyBorder="1" applyAlignment="1">
      <alignment horizontal="center" vertical="center" wrapText="1"/>
    </xf>
    <xf numFmtId="49" fontId="5" fillId="0" borderId="62" xfId="1" applyNumberFormat="1" applyFont="1" applyBorder="1" applyAlignment="1">
      <alignment horizontal="left" vertical="center" wrapText="1"/>
    </xf>
    <xf numFmtId="49" fontId="6" fillId="2" borderId="62" xfId="0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164" fontId="7" fillId="5" borderId="28" xfId="1" applyNumberFormat="1" applyFont="1" applyFill="1" applyBorder="1" applyAlignment="1">
      <alignment horizontal="left" vertical="center" wrapText="1"/>
    </xf>
    <xf numFmtId="164" fontId="7" fillId="5" borderId="25" xfId="1" applyNumberFormat="1" applyFont="1" applyFill="1" applyBorder="1" applyAlignment="1">
      <alignment horizontal="left" vertical="center" wrapText="1"/>
    </xf>
    <xf numFmtId="164" fontId="7" fillId="5" borderId="26" xfId="1" applyNumberFormat="1" applyFont="1" applyFill="1" applyBorder="1" applyAlignment="1">
      <alignment horizontal="left" vertical="center" wrapText="1"/>
    </xf>
    <xf numFmtId="167" fontId="5" fillId="6" borderId="53" xfId="3" applyNumberFormat="1" applyFont="1" applyFill="1" applyBorder="1" applyAlignment="1">
      <alignment horizontal="center" vertical="center"/>
    </xf>
    <xf numFmtId="167" fontId="5" fillId="6" borderId="36" xfId="3" applyNumberFormat="1" applyFont="1" applyFill="1" applyBorder="1" applyAlignment="1">
      <alignment horizontal="center" vertical="center"/>
    </xf>
    <xf numFmtId="167" fontId="5" fillId="6" borderId="35" xfId="3" applyNumberFormat="1" applyFont="1" applyFill="1" applyBorder="1" applyAlignment="1">
      <alignment horizontal="center" vertical="center"/>
    </xf>
    <xf numFmtId="164" fontId="5" fillId="6" borderId="53" xfId="3" applyNumberFormat="1" applyFont="1" applyFill="1" applyBorder="1" applyAlignment="1">
      <alignment horizontal="center" vertical="center"/>
    </xf>
    <xf numFmtId="164" fontId="5" fillId="6" borderId="36" xfId="3" applyNumberFormat="1" applyFont="1" applyFill="1" applyBorder="1" applyAlignment="1">
      <alignment horizontal="center" vertical="center"/>
    </xf>
    <xf numFmtId="164" fontId="5" fillId="6" borderId="35" xfId="3" applyNumberFormat="1" applyFont="1" applyFill="1" applyBorder="1" applyAlignment="1">
      <alignment horizontal="center" vertical="center"/>
    </xf>
    <xf numFmtId="164" fontId="5" fillId="6" borderId="54" xfId="3" applyNumberFormat="1" applyFont="1" applyFill="1" applyBorder="1" applyAlignment="1">
      <alignment horizontal="center" vertical="center"/>
    </xf>
    <xf numFmtId="164" fontId="5" fillId="6" borderId="43" xfId="3" applyNumberFormat="1" applyFont="1" applyFill="1" applyBorder="1" applyAlignment="1">
      <alignment horizontal="center" vertical="center"/>
    </xf>
    <xf numFmtId="164" fontId="5" fillId="6" borderId="65" xfId="3" applyNumberFormat="1" applyFont="1" applyFill="1" applyBorder="1" applyAlignment="1">
      <alignment horizontal="center" vertical="center"/>
    </xf>
    <xf numFmtId="164" fontId="7" fillId="3" borderId="28" xfId="1" applyNumberFormat="1" applyFont="1" applyFill="1" applyBorder="1" applyAlignment="1">
      <alignment horizontal="left" vertical="center" wrapText="1"/>
    </xf>
    <xf numFmtId="164" fontId="7" fillId="3" borderId="25" xfId="1" applyNumberFormat="1" applyFont="1" applyFill="1" applyBorder="1" applyAlignment="1">
      <alignment horizontal="left" vertical="center" wrapText="1"/>
    </xf>
    <xf numFmtId="164" fontId="7" fillId="3" borderId="26" xfId="1" applyNumberFormat="1" applyFont="1" applyFill="1" applyBorder="1" applyAlignment="1">
      <alignment horizontal="left" vertical="center" wrapText="1"/>
    </xf>
    <xf numFmtId="49" fontId="7" fillId="4" borderId="28" xfId="1" applyNumberFormat="1" applyFont="1" applyFill="1" applyBorder="1" applyAlignment="1">
      <alignment horizontal="left" vertical="center"/>
    </xf>
    <xf numFmtId="49" fontId="7" fillId="4" borderId="25" xfId="1" applyNumberFormat="1" applyFont="1" applyFill="1" applyBorder="1" applyAlignment="1">
      <alignment horizontal="left" vertical="center"/>
    </xf>
    <xf numFmtId="49" fontId="7" fillId="4" borderId="26" xfId="1" applyNumberFormat="1" applyFont="1" applyFill="1" applyBorder="1" applyAlignment="1">
      <alignment horizontal="left" vertical="center"/>
    </xf>
    <xf numFmtId="164" fontId="7" fillId="5" borderId="32" xfId="1" applyNumberFormat="1" applyFont="1" applyFill="1" applyBorder="1" applyAlignment="1">
      <alignment horizontal="left" vertical="center" wrapText="1"/>
    </xf>
    <xf numFmtId="164" fontId="7" fillId="5" borderId="33" xfId="1" applyNumberFormat="1" applyFont="1" applyFill="1" applyBorder="1" applyAlignment="1">
      <alignment horizontal="left" vertical="center" wrapText="1"/>
    </xf>
    <xf numFmtId="164" fontId="7" fillId="5" borderId="2" xfId="1" applyNumberFormat="1" applyFont="1" applyFill="1" applyBorder="1" applyAlignment="1">
      <alignment horizontal="left" vertical="center" wrapText="1"/>
    </xf>
    <xf numFmtId="49" fontId="7" fillId="4" borderId="28" xfId="1" applyNumberFormat="1" applyFont="1" applyFill="1" applyBorder="1" applyAlignment="1">
      <alignment horizontal="left" vertical="center" wrapText="1"/>
    </xf>
    <xf numFmtId="49" fontId="7" fillId="4" borderId="25" xfId="1" applyNumberFormat="1" applyFont="1" applyFill="1" applyBorder="1" applyAlignment="1">
      <alignment horizontal="left" vertical="center" wrapText="1"/>
    </xf>
    <xf numFmtId="49" fontId="7" fillId="4" borderId="26" xfId="1" applyNumberFormat="1" applyFont="1" applyFill="1" applyBorder="1" applyAlignment="1">
      <alignment horizontal="left" vertical="center" wrapText="1"/>
    </xf>
    <xf numFmtId="164" fontId="7" fillId="0" borderId="9" xfId="1" applyNumberFormat="1" applyFont="1" applyBorder="1" applyAlignment="1">
      <alignment horizontal="left" vertical="center" wrapText="1"/>
    </xf>
    <xf numFmtId="164" fontId="7" fillId="0" borderId="20" xfId="1" applyNumberFormat="1" applyFont="1" applyBorder="1" applyAlignment="1">
      <alignment horizontal="left" vertical="center" wrapText="1"/>
    </xf>
    <xf numFmtId="49" fontId="6" fillId="2" borderId="39" xfId="0" applyNumberFormat="1" applyFont="1" applyFill="1" applyBorder="1" applyAlignment="1">
      <alignment horizontal="center" vertical="center"/>
    </xf>
    <xf numFmtId="1" fontId="5" fillId="6" borderId="16" xfId="3" applyNumberFormat="1" applyFont="1" applyFill="1" applyBorder="1" applyAlignment="1">
      <alignment horizontal="center" vertical="center"/>
    </xf>
    <xf numFmtId="49" fontId="5" fillId="0" borderId="50" xfId="1" applyNumberFormat="1" applyFont="1" applyFill="1" applyBorder="1" applyAlignment="1">
      <alignment horizontal="left" vertical="center" wrapText="1"/>
    </xf>
    <xf numFmtId="164" fontId="5" fillId="6" borderId="15" xfId="3" applyNumberFormat="1" applyFont="1" applyFill="1" applyBorder="1" applyAlignment="1">
      <alignment horizontal="center" vertical="center"/>
    </xf>
    <xf numFmtId="164" fontId="5" fillId="6" borderId="72" xfId="3" applyNumberFormat="1" applyFont="1" applyFill="1" applyBorder="1" applyAlignment="1">
      <alignment horizontal="center" vertical="center"/>
    </xf>
    <xf numFmtId="164" fontId="5" fillId="6" borderId="16" xfId="3" applyNumberFormat="1" applyFont="1" applyFill="1" applyBorder="1" applyAlignment="1">
      <alignment horizontal="center" vertical="center"/>
    </xf>
    <xf numFmtId="49" fontId="20" fillId="6" borderId="62" xfId="1" applyNumberFormat="1" applyFont="1" applyFill="1" applyBorder="1" applyAlignment="1">
      <alignment horizontal="left" vertical="center" wrapText="1"/>
    </xf>
    <xf numFmtId="49" fontId="20" fillId="6" borderId="38" xfId="1" applyNumberFormat="1" applyFont="1" applyFill="1" applyBorder="1" applyAlignment="1">
      <alignment horizontal="left" vertical="center" wrapText="1"/>
    </xf>
    <xf numFmtId="49" fontId="5" fillId="6" borderId="36" xfId="2" applyNumberFormat="1" applyFont="1" applyFill="1" applyBorder="1" applyAlignment="1">
      <alignment horizontal="center" vertical="center"/>
    </xf>
    <xf numFmtId="164" fontId="5" fillId="0" borderId="35" xfId="1" applyNumberFormat="1" applyFont="1" applyBorder="1" applyAlignment="1">
      <alignment horizontal="left" vertical="center" wrapText="1"/>
    </xf>
    <xf numFmtId="165" fontId="5" fillId="0" borderId="39" xfId="1" applyNumberFormat="1" applyFont="1" applyFill="1" applyBorder="1" applyAlignment="1">
      <alignment horizontal="center" vertical="center"/>
    </xf>
    <xf numFmtId="165" fontId="5" fillId="0" borderId="38" xfId="1" applyNumberFormat="1" applyFont="1" applyFill="1" applyBorder="1" applyAlignment="1">
      <alignment horizontal="center" vertical="center"/>
    </xf>
    <xf numFmtId="165" fontId="5" fillId="6" borderId="46" xfId="1" applyNumberFormat="1" applyFont="1" applyFill="1" applyBorder="1" applyAlignment="1">
      <alignment horizontal="center" vertical="center"/>
    </xf>
    <xf numFmtId="165" fontId="5" fillId="6" borderId="37" xfId="1" applyNumberFormat="1" applyFont="1" applyFill="1" applyBorder="1" applyAlignment="1">
      <alignment horizontal="center" vertical="center"/>
    </xf>
    <xf numFmtId="165" fontId="5" fillId="0" borderId="32" xfId="1" applyNumberFormat="1" applyFont="1" applyFill="1" applyBorder="1" applyAlignment="1">
      <alignment horizontal="center" vertical="center"/>
    </xf>
    <xf numFmtId="165" fontId="5" fillId="0" borderId="37" xfId="1" applyNumberFormat="1" applyFont="1" applyFill="1" applyBorder="1" applyAlignment="1">
      <alignment horizontal="center" vertical="center"/>
    </xf>
    <xf numFmtId="165" fontId="5" fillId="0" borderId="34" xfId="1" applyNumberFormat="1" applyFont="1" applyFill="1" applyBorder="1" applyAlignment="1">
      <alignment horizontal="center" vertical="center"/>
    </xf>
    <xf numFmtId="165" fontId="5" fillId="6" borderId="30" xfId="1" applyNumberFormat="1" applyFont="1" applyFill="1" applyBorder="1" applyAlignment="1">
      <alignment horizontal="center" vertical="center"/>
    </xf>
    <xf numFmtId="165" fontId="5" fillId="6" borderId="51" xfId="1" applyNumberFormat="1" applyFont="1" applyFill="1" applyBorder="1" applyAlignment="1">
      <alignment horizontal="center" vertical="center"/>
    </xf>
    <xf numFmtId="165" fontId="5" fillId="6" borderId="34" xfId="1" applyNumberFormat="1" applyFont="1" applyFill="1" applyBorder="1" applyAlignment="1">
      <alignment horizontal="center" vertical="center"/>
    </xf>
    <xf numFmtId="165" fontId="5" fillId="6" borderId="38" xfId="1" applyNumberFormat="1" applyFont="1" applyFill="1" applyBorder="1" applyAlignment="1">
      <alignment horizontal="center" vertical="center"/>
    </xf>
    <xf numFmtId="165" fontId="5" fillId="6" borderId="45" xfId="1" applyNumberFormat="1" applyFont="1" applyFill="1" applyBorder="1" applyAlignment="1">
      <alignment horizontal="center" vertical="center"/>
    </xf>
    <xf numFmtId="165" fontId="5" fillId="6" borderId="6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4" fontId="5" fillId="0" borderId="53" xfId="1" applyNumberFormat="1" applyFont="1" applyBorder="1" applyAlignment="1">
      <alignment horizontal="left" vertical="center" wrapText="1"/>
    </xf>
    <xf numFmtId="164" fontId="5" fillId="6" borderId="31" xfId="1" applyNumberFormat="1" applyFont="1" applyFill="1" applyBorder="1" applyAlignment="1">
      <alignment horizontal="center" vertical="center"/>
    </xf>
    <xf numFmtId="164" fontId="5" fillId="6" borderId="35" xfId="1" applyNumberFormat="1" applyFont="1" applyFill="1" applyBorder="1" applyAlignment="1">
      <alignment horizontal="center" vertical="center"/>
    </xf>
    <xf numFmtId="165" fontId="5" fillId="0" borderId="31" xfId="1" applyNumberFormat="1" applyFont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165" fontId="5" fillId="0" borderId="45" xfId="1" applyNumberFormat="1" applyFont="1" applyBorder="1" applyAlignment="1">
      <alignment horizontal="center" vertical="center"/>
    </xf>
    <xf numFmtId="165" fontId="5" fillId="0" borderId="65" xfId="1" applyNumberFormat="1" applyFont="1" applyBorder="1" applyAlignment="1">
      <alignment horizontal="center" vertical="center"/>
    </xf>
    <xf numFmtId="164" fontId="5" fillId="0" borderId="62" xfId="1" applyNumberFormat="1" applyFont="1" applyBorder="1" applyAlignment="1">
      <alignment horizontal="left" vertical="center" wrapText="1"/>
    </xf>
    <xf numFmtId="164" fontId="5" fillId="0" borderId="53" xfId="1" applyNumberFormat="1" applyFont="1" applyBorder="1" applyAlignment="1">
      <alignment horizontal="center" vertical="center"/>
    </xf>
    <xf numFmtId="164" fontId="5" fillId="0" borderId="35" xfId="1" applyNumberFormat="1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38" xfId="1" applyNumberFormat="1" applyFont="1" applyBorder="1" applyAlignment="1">
      <alignment horizontal="center" vertical="center"/>
    </xf>
    <xf numFmtId="165" fontId="5" fillId="0" borderId="53" xfId="1" applyNumberFormat="1" applyFont="1" applyBorder="1" applyAlignment="1">
      <alignment horizontal="center" vertical="center"/>
    </xf>
    <xf numFmtId="164" fontId="5" fillId="0" borderId="49" xfId="1" applyNumberFormat="1" applyFont="1" applyBorder="1" applyAlignment="1">
      <alignment horizontal="center" vertical="center" wrapText="1"/>
    </xf>
    <xf numFmtId="164" fontId="5" fillId="0" borderId="51" xfId="1" applyNumberFormat="1" applyFont="1" applyBorder="1" applyAlignment="1">
      <alignment horizontal="center" vertical="center" wrapText="1"/>
    </xf>
    <xf numFmtId="164" fontId="25" fillId="6" borderId="53" xfId="1" applyNumberFormat="1" applyFont="1" applyFill="1" applyBorder="1" applyAlignment="1">
      <alignment horizontal="left" vertical="center" wrapText="1"/>
    </xf>
    <xf numFmtId="164" fontId="25" fillId="6" borderId="35" xfId="1" applyNumberFormat="1" applyFont="1" applyFill="1" applyBorder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center" vertical="center"/>
    </xf>
    <xf numFmtId="49" fontId="7" fillId="3" borderId="62" xfId="1" applyNumberFormat="1" applyFont="1" applyFill="1" applyBorder="1" applyAlignment="1">
      <alignment horizontal="center" vertical="center"/>
    </xf>
    <xf numFmtId="164" fontId="5" fillId="6" borderId="31" xfId="1" applyNumberFormat="1" applyFont="1" applyFill="1" applyBorder="1" applyAlignment="1">
      <alignment horizontal="left" vertical="center" wrapText="1"/>
    </xf>
    <xf numFmtId="164" fontId="5" fillId="6" borderId="40" xfId="1" applyNumberFormat="1" applyFont="1" applyFill="1" applyBorder="1" applyAlignment="1">
      <alignment horizontal="left" vertical="center" wrapText="1"/>
    </xf>
    <xf numFmtId="49" fontId="7" fillId="3" borderId="49" xfId="1" applyNumberFormat="1" applyFont="1" applyFill="1" applyBorder="1" applyAlignment="1">
      <alignment horizontal="center" vertical="center"/>
    </xf>
    <xf numFmtId="164" fontId="20" fillId="0" borderId="9" xfId="1" applyNumberFormat="1" applyFont="1" applyBorder="1" applyAlignment="1">
      <alignment horizontal="left" vertical="center" wrapText="1"/>
    </xf>
    <xf numFmtId="0" fontId="34" fillId="0" borderId="76" xfId="8" applyFont="1" applyAlignment="1">
      <alignment horizontal="center"/>
    </xf>
    <xf numFmtId="0" fontId="35" fillId="0" borderId="34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32" fillId="0" borderId="76" xfId="8" applyAlignment="1">
      <alignment horizontal="center"/>
    </xf>
  </cellXfs>
  <cellStyles count="9">
    <cellStyle name="1 antraštė" xfId="8" builtinId="16"/>
    <cellStyle name="Comma 2" xfId="3" xr:uid="{62D70D33-4F3B-450F-BC4C-97BE695CD40E}"/>
    <cellStyle name="Įprastas" xfId="0" builtinId="0"/>
    <cellStyle name="Įprastas 2" xfId="4" xr:uid="{00000000-0005-0000-0000-000032000000}"/>
    <cellStyle name="Įprastas 3" xfId="7" xr:uid="{00000000-0005-0000-0000-000001000000}"/>
    <cellStyle name="Normal" xfId="5" xr:uid="{00000000-0005-0000-0000-000002000000}"/>
    <cellStyle name="Normal 2" xfId="1" xr:uid="{0101D62F-F6AB-46FA-ADAE-EC822CBAB92F}"/>
    <cellStyle name="Normal_4 programa (11.13)" xfId="2" xr:uid="{A89E87E0-B70E-41E7-A188-58346B6177B5}"/>
    <cellStyle name="Paprastas 2" xfId="6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611A3-BFC1-40B8-AC67-13EADE0CBB36}">
  <sheetPr>
    <pageSetUpPr fitToPage="1"/>
  </sheetPr>
  <dimension ref="A1:DJ155"/>
  <sheetViews>
    <sheetView zoomScale="115" zoomScaleNormal="115" workbookViewId="0">
      <selection activeCell="F22" sqref="F22:F23"/>
    </sheetView>
  </sheetViews>
  <sheetFormatPr defaultRowHeight="15" outlineLevelRow="1" x14ac:dyDescent="0.25"/>
  <cols>
    <col min="1" max="5" width="4.140625" customWidth="1"/>
    <col min="6" max="6" width="23.85546875" customWidth="1"/>
    <col min="8" max="8" width="13.85546875" customWidth="1"/>
    <col min="9" max="9" width="10" customWidth="1"/>
    <col min="17" max="17" width="23.85546875" customWidth="1"/>
    <col min="21" max="21" width="10.4257812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107" t="s">
        <v>0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1107"/>
      <c r="P2" s="1107"/>
      <c r="Q2" s="1107"/>
      <c r="R2" s="1107"/>
      <c r="S2" s="1107"/>
      <c r="T2" s="1107"/>
    </row>
    <row r="3" spans="1:114" x14ac:dyDescent="0.25">
      <c r="A3" s="1107" t="s">
        <v>36</v>
      </c>
      <c r="B3" s="1107"/>
      <c r="C3" s="1108"/>
      <c r="D3" s="1108"/>
      <c r="E3" s="1108"/>
      <c r="F3" s="1108"/>
      <c r="G3" s="1108"/>
      <c r="H3" s="1108"/>
      <c r="I3" s="1108"/>
      <c r="J3" s="1108"/>
      <c r="K3" s="1108"/>
      <c r="L3" s="1108"/>
      <c r="M3" s="1108"/>
      <c r="N3" s="1108"/>
      <c r="O3" s="1108"/>
      <c r="P3" s="1108"/>
      <c r="Q3" s="1108"/>
      <c r="R3" s="1108"/>
      <c r="S3" s="1108"/>
      <c r="T3" s="1108"/>
    </row>
    <row r="4" spans="1:114" ht="15.75" thickBot="1" x14ac:dyDescent="0.3">
      <c r="A4" s="1107" t="s">
        <v>1</v>
      </c>
      <c r="B4" s="1107"/>
      <c r="C4" s="1107"/>
      <c r="D4" s="1107"/>
      <c r="E4" s="1107"/>
      <c r="F4" s="1107"/>
      <c r="G4" s="1107"/>
      <c r="H4" s="1107"/>
      <c r="I4" s="1107"/>
      <c r="J4" s="1107"/>
      <c r="K4" s="1107"/>
      <c r="L4" s="1107"/>
      <c r="M4" s="1107"/>
      <c r="N4" s="1107"/>
      <c r="O4" s="1107"/>
      <c r="P4" s="1107"/>
      <c r="Q4" s="1107"/>
      <c r="R4" s="1107"/>
      <c r="S4" s="1107"/>
      <c r="T4" s="1107"/>
    </row>
    <row r="5" spans="1:114" ht="14.45" customHeight="1" x14ac:dyDescent="0.25">
      <c r="A5" s="1109" t="s">
        <v>2</v>
      </c>
      <c r="B5" s="1111" t="s">
        <v>3</v>
      </c>
      <c r="C5" s="1109" t="s">
        <v>4</v>
      </c>
      <c r="D5" s="1109" t="s">
        <v>5</v>
      </c>
      <c r="E5" s="1109" t="s">
        <v>6</v>
      </c>
      <c r="F5" s="1113" t="s">
        <v>7</v>
      </c>
      <c r="G5" s="1115" t="s">
        <v>99</v>
      </c>
      <c r="H5" s="1115" t="s">
        <v>9</v>
      </c>
      <c r="I5" s="1115" t="s">
        <v>8</v>
      </c>
      <c r="J5" s="1128" t="s">
        <v>10</v>
      </c>
      <c r="K5" s="1131" t="s">
        <v>11</v>
      </c>
      <c r="L5" s="1132"/>
      <c r="M5" s="1132"/>
      <c r="N5" s="1133"/>
      <c r="O5" s="1134" t="s">
        <v>12</v>
      </c>
      <c r="P5" s="1115" t="s">
        <v>13</v>
      </c>
      <c r="Q5" s="1117" t="s">
        <v>14</v>
      </c>
      <c r="R5" s="1118"/>
      <c r="S5" s="1118"/>
      <c r="T5" s="1119"/>
    </row>
    <row r="6" spans="1:114" x14ac:dyDescent="0.25">
      <c r="A6" s="1110"/>
      <c r="B6" s="1112"/>
      <c r="C6" s="1110"/>
      <c r="D6" s="1110"/>
      <c r="E6" s="1110"/>
      <c r="F6" s="1114"/>
      <c r="G6" s="1116"/>
      <c r="H6" s="1116"/>
      <c r="I6" s="1116"/>
      <c r="J6" s="1129"/>
      <c r="K6" s="1120" t="s">
        <v>15</v>
      </c>
      <c r="L6" s="1122" t="s">
        <v>16</v>
      </c>
      <c r="M6" s="1122"/>
      <c r="N6" s="1123" t="s">
        <v>17</v>
      </c>
      <c r="O6" s="1120"/>
      <c r="P6" s="1116"/>
      <c r="Q6" s="1125" t="s">
        <v>18</v>
      </c>
      <c r="R6" s="1122" t="s">
        <v>19</v>
      </c>
      <c r="S6" s="1122"/>
      <c r="T6" s="1127"/>
    </row>
    <row r="7" spans="1:114" ht="55.9" customHeight="1" thickBot="1" x14ac:dyDescent="0.3">
      <c r="A7" s="1110"/>
      <c r="B7" s="1112"/>
      <c r="C7" s="1110"/>
      <c r="D7" s="1110"/>
      <c r="E7" s="1110"/>
      <c r="F7" s="1114"/>
      <c r="G7" s="1116"/>
      <c r="H7" s="1116"/>
      <c r="I7" s="1116"/>
      <c r="J7" s="1130"/>
      <c r="K7" s="1121"/>
      <c r="L7" s="810" t="s">
        <v>15</v>
      </c>
      <c r="M7" s="810" t="s">
        <v>20</v>
      </c>
      <c r="N7" s="1124"/>
      <c r="O7" s="1121"/>
      <c r="P7" s="1135"/>
      <c r="Q7" s="1126"/>
      <c r="R7" s="811" t="s">
        <v>21</v>
      </c>
      <c r="S7" s="811" t="s">
        <v>22</v>
      </c>
      <c r="T7" s="812" t="s">
        <v>23</v>
      </c>
    </row>
    <row r="8" spans="1:114" ht="15.75" thickBot="1" x14ac:dyDescent="0.3">
      <c r="A8" s="862" t="s">
        <v>24</v>
      </c>
      <c r="B8" s="1091" t="s">
        <v>37</v>
      </c>
      <c r="C8" s="1091"/>
      <c r="D8" s="1091"/>
      <c r="E8" s="1091"/>
      <c r="F8" s="1091"/>
      <c r="G8" s="1091"/>
      <c r="H8" s="1091"/>
      <c r="I8" s="1091"/>
      <c r="J8" s="1091"/>
      <c r="K8" s="1091"/>
      <c r="L8" s="1091"/>
      <c r="M8" s="1091"/>
      <c r="N8" s="1091"/>
      <c r="O8" s="1091"/>
      <c r="P8" s="1091"/>
      <c r="Q8" s="1091"/>
      <c r="R8" s="1091"/>
      <c r="S8" s="1091"/>
      <c r="T8" s="1092"/>
    </row>
    <row r="9" spans="1:114" s="12" customFormat="1" ht="11.45" customHeight="1" outlineLevel="1" collapsed="1" thickBot="1" x14ac:dyDescent="0.25">
      <c r="A9" s="862" t="s">
        <v>24</v>
      </c>
      <c r="B9" s="813" t="s">
        <v>27</v>
      </c>
      <c r="C9" s="1093" t="s">
        <v>38</v>
      </c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62" t="s">
        <v>24</v>
      </c>
      <c r="B10" s="813" t="s">
        <v>27</v>
      </c>
      <c r="C10" s="815" t="s">
        <v>24</v>
      </c>
      <c r="D10" s="1098" t="s">
        <v>140</v>
      </c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</row>
    <row r="11" spans="1:114" ht="15.75" thickBot="1" x14ac:dyDescent="0.3">
      <c r="A11" s="863" t="s">
        <v>24</v>
      </c>
      <c r="B11" s="816" t="s">
        <v>27</v>
      </c>
      <c r="C11" s="817" t="s">
        <v>24</v>
      </c>
      <c r="D11" s="864" t="s">
        <v>24</v>
      </c>
      <c r="E11" s="1101" t="s">
        <v>141</v>
      </c>
      <c r="F11" s="1102"/>
      <c r="G11" s="1102"/>
      <c r="H11" s="1102"/>
      <c r="I11" s="1102"/>
      <c r="J11" s="1102"/>
      <c r="K11" s="1102"/>
      <c r="L11" s="1102"/>
      <c r="M11" s="1102"/>
      <c r="N11" s="1102"/>
      <c r="O11" s="1102"/>
      <c r="P11" s="1102"/>
      <c r="Q11" s="1102"/>
      <c r="R11" s="1102"/>
      <c r="S11" s="1102"/>
      <c r="T11" s="1103"/>
    </row>
    <row r="12" spans="1:114" ht="31.5" customHeight="1" x14ac:dyDescent="0.25">
      <c r="A12" s="1024" t="s">
        <v>24</v>
      </c>
      <c r="B12" s="1138" t="s">
        <v>27</v>
      </c>
      <c r="C12" s="1075" t="s">
        <v>24</v>
      </c>
      <c r="D12" s="1076" t="s">
        <v>24</v>
      </c>
      <c r="E12" s="1077" t="s">
        <v>24</v>
      </c>
      <c r="F12" s="1140" t="s">
        <v>39</v>
      </c>
      <c r="G12" s="1136" t="s">
        <v>152</v>
      </c>
      <c r="H12" s="1041"/>
      <c r="I12" s="1041" t="s">
        <v>715</v>
      </c>
      <c r="J12" s="865" t="s">
        <v>25</v>
      </c>
      <c r="K12" s="533">
        <v>247600</v>
      </c>
      <c r="L12" s="866">
        <v>247600</v>
      </c>
      <c r="M12" s="866">
        <v>145400</v>
      </c>
      <c r="N12" s="867"/>
      <c r="O12" s="868"/>
      <c r="P12" s="869"/>
      <c r="Q12" s="423" t="s">
        <v>41</v>
      </c>
      <c r="R12" s="870" t="s">
        <v>168</v>
      </c>
      <c r="S12" s="870" t="s">
        <v>168</v>
      </c>
      <c r="T12" s="871" t="s">
        <v>168</v>
      </c>
    </row>
    <row r="13" spans="1:114" ht="15.75" thickBot="1" x14ac:dyDescent="0.3">
      <c r="A13" s="1026"/>
      <c r="B13" s="1139"/>
      <c r="C13" s="1048"/>
      <c r="D13" s="1050"/>
      <c r="E13" s="1052"/>
      <c r="F13" s="1141"/>
      <c r="G13" s="1137"/>
      <c r="H13" s="1043"/>
      <c r="I13" s="1043"/>
      <c r="J13" s="185" t="s">
        <v>26</v>
      </c>
      <c r="K13" s="184">
        <f t="shared" ref="K13:P13" si="0">SUM(K12:K12)</f>
        <v>247600</v>
      </c>
      <c r="L13" s="184">
        <f t="shared" si="0"/>
        <v>247600</v>
      </c>
      <c r="M13" s="184">
        <f t="shared" si="0"/>
        <v>145400</v>
      </c>
      <c r="N13" s="183">
        <f t="shared" si="0"/>
        <v>0</v>
      </c>
      <c r="O13" s="182">
        <f t="shared" si="0"/>
        <v>0</v>
      </c>
      <c r="P13" s="183">
        <f t="shared" si="0"/>
        <v>0</v>
      </c>
      <c r="Q13" s="194"/>
      <c r="R13" s="872"/>
      <c r="S13" s="872"/>
      <c r="T13" s="873"/>
    </row>
    <row r="14" spans="1:114" ht="21.6" customHeight="1" x14ac:dyDescent="0.25">
      <c r="A14" s="1024" t="s">
        <v>24</v>
      </c>
      <c r="B14" s="1045" t="s">
        <v>27</v>
      </c>
      <c r="C14" s="1047" t="s">
        <v>24</v>
      </c>
      <c r="D14" s="1049" t="s">
        <v>24</v>
      </c>
      <c r="E14" s="1051" t="s">
        <v>27</v>
      </c>
      <c r="F14" s="1080" t="s">
        <v>42</v>
      </c>
      <c r="G14" s="1106" t="s">
        <v>152</v>
      </c>
      <c r="H14" s="1020"/>
      <c r="I14" s="1020" t="s">
        <v>681</v>
      </c>
      <c r="J14" s="799" t="s">
        <v>25</v>
      </c>
      <c r="K14" s="635">
        <v>1795900</v>
      </c>
      <c r="L14" s="635">
        <v>1737100</v>
      </c>
      <c r="M14" s="635">
        <v>1389700</v>
      </c>
      <c r="N14" s="802">
        <v>58800</v>
      </c>
      <c r="O14" s="227"/>
      <c r="P14" s="226"/>
      <c r="Q14" s="1057" t="s">
        <v>43</v>
      </c>
      <c r="R14" s="1016">
        <v>94</v>
      </c>
      <c r="S14" s="1016">
        <v>92</v>
      </c>
      <c r="T14" s="1018">
        <v>92</v>
      </c>
    </row>
    <row r="15" spans="1:114" ht="16.899999999999999" customHeight="1" x14ac:dyDescent="0.25">
      <c r="A15" s="1025"/>
      <c r="B15" s="1045"/>
      <c r="C15" s="1047"/>
      <c r="D15" s="1049"/>
      <c r="E15" s="1051"/>
      <c r="F15" s="1054"/>
      <c r="G15" s="1106"/>
      <c r="H15" s="1020"/>
      <c r="I15" s="1020"/>
      <c r="J15" s="806" t="s">
        <v>51</v>
      </c>
      <c r="K15" s="807">
        <v>49900</v>
      </c>
      <c r="L15" s="807">
        <v>49900</v>
      </c>
      <c r="M15" s="807"/>
      <c r="N15" s="874"/>
      <c r="O15" s="221"/>
      <c r="P15" s="220"/>
      <c r="Q15" s="1058"/>
      <c r="R15" s="1017"/>
      <c r="S15" s="1017"/>
      <c r="T15" s="1019"/>
    </row>
    <row r="16" spans="1:114" ht="16.149999999999999" customHeight="1" thickBot="1" x14ac:dyDescent="0.3">
      <c r="A16" s="1026"/>
      <c r="B16" s="1046"/>
      <c r="C16" s="1048"/>
      <c r="D16" s="1050"/>
      <c r="E16" s="1052"/>
      <c r="F16" s="1055"/>
      <c r="G16" s="1105"/>
      <c r="H16" s="1021"/>
      <c r="I16" s="1021"/>
      <c r="J16" s="185" t="s">
        <v>26</v>
      </c>
      <c r="K16" s="184">
        <f t="shared" ref="K16:P16" si="1">SUM(K14:K15)</f>
        <v>1845800</v>
      </c>
      <c r="L16" s="184">
        <f t="shared" si="1"/>
        <v>1787000</v>
      </c>
      <c r="M16" s="184">
        <f t="shared" si="1"/>
        <v>1389700</v>
      </c>
      <c r="N16" s="184">
        <f t="shared" si="1"/>
        <v>58800</v>
      </c>
      <c r="O16" s="184">
        <f t="shared" si="1"/>
        <v>0</v>
      </c>
      <c r="P16" s="184">
        <f t="shared" si="1"/>
        <v>0</v>
      </c>
      <c r="Q16" s="231"/>
      <c r="R16" s="872"/>
      <c r="S16" s="872"/>
      <c r="T16" s="873"/>
    </row>
    <row r="17" spans="1:21" ht="21" x14ac:dyDescent="0.25">
      <c r="A17" s="1024" t="s">
        <v>24</v>
      </c>
      <c r="B17" s="1096" t="s">
        <v>27</v>
      </c>
      <c r="C17" s="1075" t="s">
        <v>24</v>
      </c>
      <c r="D17" s="1076" t="s">
        <v>24</v>
      </c>
      <c r="E17" s="1077" t="s">
        <v>28</v>
      </c>
      <c r="F17" s="1079" t="s">
        <v>44</v>
      </c>
      <c r="G17" s="1104" t="s">
        <v>153</v>
      </c>
      <c r="H17" s="1056"/>
      <c r="I17" s="1056" t="s">
        <v>716</v>
      </c>
      <c r="J17" s="532" t="s">
        <v>25</v>
      </c>
      <c r="K17" s="635">
        <v>75100</v>
      </c>
      <c r="L17" s="635">
        <v>75100</v>
      </c>
      <c r="M17" s="635">
        <v>71100</v>
      </c>
      <c r="N17" s="802"/>
      <c r="O17" s="227"/>
      <c r="P17" s="226"/>
      <c r="Q17" s="225" t="s">
        <v>45</v>
      </c>
      <c r="R17" s="190">
        <v>2</v>
      </c>
      <c r="S17" s="190">
        <v>2</v>
      </c>
      <c r="T17" s="189">
        <v>2</v>
      </c>
    </row>
    <row r="18" spans="1:21" ht="15.75" thickBot="1" x14ac:dyDescent="0.3">
      <c r="A18" s="1026"/>
      <c r="B18" s="1097"/>
      <c r="C18" s="1048"/>
      <c r="D18" s="1050"/>
      <c r="E18" s="1052"/>
      <c r="F18" s="1055"/>
      <c r="G18" s="1105"/>
      <c r="H18" s="1021"/>
      <c r="I18" s="1021"/>
      <c r="J18" s="185" t="s">
        <v>26</v>
      </c>
      <c r="K18" s="184">
        <f t="shared" ref="K18:P18" si="2">SUM(K17:K17)</f>
        <v>75100</v>
      </c>
      <c r="L18" s="184">
        <f t="shared" si="2"/>
        <v>75100</v>
      </c>
      <c r="M18" s="184">
        <f t="shared" si="2"/>
        <v>71100</v>
      </c>
      <c r="N18" s="183">
        <f t="shared" si="2"/>
        <v>0</v>
      </c>
      <c r="O18" s="182">
        <f t="shared" si="2"/>
        <v>0</v>
      </c>
      <c r="P18" s="183">
        <f t="shared" si="2"/>
        <v>0</v>
      </c>
      <c r="Q18" s="231"/>
      <c r="R18" s="872"/>
      <c r="S18" s="872"/>
      <c r="T18" s="873"/>
    </row>
    <row r="19" spans="1:21" ht="31.5" customHeight="1" x14ac:dyDescent="0.25">
      <c r="A19" s="1025" t="s">
        <v>24</v>
      </c>
      <c r="B19" s="1074" t="s">
        <v>27</v>
      </c>
      <c r="C19" s="1075" t="s">
        <v>24</v>
      </c>
      <c r="D19" s="1076" t="s">
        <v>24</v>
      </c>
      <c r="E19" s="1077" t="s">
        <v>29</v>
      </c>
      <c r="F19" s="1079" t="s">
        <v>46</v>
      </c>
      <c r="G19" s="1056" t="s">
        <v>154</v>
      </c>
      <c r="H19" s="1056"/>
      <c r="I19" s="591" t="s">
        <v>717</v>
      </c>
      <c r="J19" s="532" t="s">
        <v>25</v>
      </c>
      <c r="K19" s="635">
        <v>2415300</v>
      </c>
      <c r="L19" s="635">
        <v>2337800</v>
      </c>
      <c r="M19" s="635">
        <v>1679400</v>
      </c>
      <c r="N19" s="802">
        <v>77500</v>
      </c>
      <c r="O19" s="227"/>
      <c r="P19" s="226"/>
      <c r="Q19" s="1057" t="s">
        <v>52</v>
      </c>
      <c r="R19" s="1016">
        <v>11</v>
      </c>
      <c r="S19" s="1016">
        <v>11</v>
      </c>
      <c r="T19" s="1018">
        <v>11</v>
      </c>
    </row>
    <row r="20" spans="1:21" ht="21.6" customHeight="1" x14ac:dyDescent="0.25">
      <c r="A20" s="1025"/>
      <c r="B20" s="1045"/>
      <c r="C20" s="1047"/>
      <c r="D20" s="1049"/>
      <c r="E20" s="1051"/>
      <c r="F20" s="1054"/>
      <c r="G20" s="1020"/>
      <c r="H20" s="1020"/>
      <c r="I20" s="875" t="s">
        <v>718</v>
      </c>
      <c r="J20" s="806" t="s">
        <v>51</v>
      </c>
      <c r="K20" s="807">
        <v>34800</v>
      </c>
      <c r="L20" s="807">
        <v>34800</v>
      </c>
      <c r="M20" s="807"/>
      <c r="N20" s="874"/>
      <c r="O20" s="221"/>
      <c r="P20" s="220"/>
      <c r="Q20" s="1063"/>
      <c r="R20" s="1017"/>
      <c r="S20" s="1017"/>
      <c r="T20" s="1019"/>
    </row>
    <row r="21" spans="1:21" ht="17.45" customHeight="1" thickBot="1" x14ac:dyDescent="0.3">
      <c r="A21" s="1026"/>
      <c r="B21" s="1045"/>
      <c r="C21" s="1047"/>
      <c r="D21" s="1049"/>
      <c r="E21" s="1051"/>
      <c r="F21" s="1142"/>
      <c r="G21" s="1020"/>
      <c r="H21" s="1021"/>
      <c r="I21" s="589"/>
      <c r="J21" s="198" t="s">
        <v>26</v>
      </c>
      <c r="K21" s="197">
        <f t="shared" ref="K21:P21" si="3">SUM(K19:K20)</f>
        <v>2450100</v>
      </c>
      <c r="L21" s="197">
        <f t="shared" si="3"/>
        <v>2372600</v>
      </c>
      <c r="M21" s="197">
        <f t="shared" si="3"/>
        <v>1679400</v>
      </c>
      <c r="N21" s="195">
        <f t="shared" si="3"/>
        <v>77500</v>
      </c>
      <c r="O21" s="876">
        <f t="shared" si="3"/>
        <v>0</v>
      </c>
      <c r="P21" s="197">
        <f t="shared" si="3"/>
        <v>0</v>
      </c>
      <c r="Q21" s="219"/>
      <c r="R21" s="877"/>
      <c r="S21" s="877"/>
      <c r="T21" s="878"/>
    </row>
    <row r="22" spans="1:21" ht="42" x14ac:dyDescent="0.25">
      <c r="A22" s="1024" t="s">
        <v>24</v>
      </c>
      <c r="B22" s="1143" t="s">
        <v>27</v>
      </c>
      <c r="C22" s="1089" t="s">
        <v>24</v>
      </c>
      <c r="D22" s="1032" t="s">
        <v>24</v>
      </c>
      <c r="E22" s="1090" t="s">
        <v>30</v>
      </c>
      <c r="F22" s="1079" t="s">
        <v>47</v>
      </c>
      <c r="G22" s="1041" t="s">
        <v>152</v>
      </c>
      <c r="H22" s="1041"/>
      <c r="I22" s="1041" t="s">
        <v>719</v>
      </c>
      <c r="J22" s="532" t="s">
        <v>25</v>
      </c>
      <c r="K22" s="533">
        <v>20000</v>
      </c>
      <c r="L22" s="533">
        <v>20000</v>
      </c>
      <c r="M22" s="533"/>
      <c r="N22" s="857"/>
      <c r="O22" s="218"/>
      <c r="P22" s="235"/>
      <c r="Q22" s="879" t="s">
        <v>150</v>
      </c>
      <c r="R22" s="880">
        <v>100</v>
      </c>
      <c r="S22" s="880">
        <v>100</v>
      </c>
      <c r="T22" s="202">
        <v>100</v>
      </c>
    </row>
    <row r="23" spans="1:21" ht="15.75" thickBot="1" x14ac:dyDescent="0.3">
      <c r="A23" s="1026"/>
      <c r="B23" s="1144"/>
      <c r="C23" s="1031"/>
      <c r="D23" s="1034"/>
      <c r="E23" s="1082"/>
      <c r="F23" s="1055"/>
      <c r="G23" s="1043"/>
      <c r="H23" s="1043"/>
      <c r="I23" s="1043"/>
      <c r="J23" s="185" t="s">
        <v>26</v>
      </c>
      <c r="K23" s="184">
        <f t="shared" ref="K23:P23" si="4">SUM(K22:K22)</f>
        <v>20000</v>
      </c>
      <c r="L23" s="184">
        <f t="shared" si="4"/>
        <v>20000</v>
      </c>
      <c r="M23" s="184">
        <f t="shared" si="4"/>
        <v>0</v>
      </c>
      <c r="N23" s="183">
        <f t="shared" si="4"/>
        <v>0</v>
      </c>
      <c r="O23" s="182">
        <f t="shared" si="4"/>
        <v>0</v>
      </c>
      <c r="P23" s="183">
        <f t="shared" si="4"/>
        <v>0</v>
      </c>
      <c r="Q23" s="881"/>
      <c r="R23" s="882"/>
      <c r="S23" s="882"/>
      <c r="T23" s="883"/>
    </row>
    <row r="24" spans="1:21" ht="21.75" x14ac:dyDescent="0.25">
      <c r="A24" s="1024" t="s">
        <v>24</v>
      </c>
      <c r="B24" s="1028" t="s">
        <v>27</v>
      </c>
      <c r="C24" s="1030" t="s">
        <v>24</v>
      </c>
      <c r="D24" s="1033" t="s">
        <v>24</v>
      </c>
      <c r="E24" s="1081" t="s">
        <v>49</v>
      </c>
      <c r="F24" s="1079" t="s">
        <v>132</v>
      </c>
      <c r="G24" s="1042" t="s">
        <v>155</v>
      </c>
      <c r="H24" s="1042"/>
      <c r="I24" s="1042" t="s">
        <v>720</v>
      </c>
      <c r="J24" s="1012" t="s">
        <v>25</v>
      </c>
      <c r="K24" s="1014">
        <v>5000</v>
      </c>
      <c r="L24" s="1014">
        <v>5000</v>
      </c>
      <c r="M24" s="1014"/>
      <c r="N24" s="1147"/>
      <c r="O24" s="1066"/>
      <c r="P24" s="1176"/>
      <c r="Q24" s="884" t="s">
        <v>169</v>
      </c>
      <c r="R24" s="203">
        <v>6</v>
      </c>
      <c r="S24" s="203">
        <v>6</v>
      </c>
      <c r="T24" s="202">
        <v>6</v>
      </c>
    </row>
    <row r="25" spans="1:21" ht="32.25" x14ac:dyDescent="0.25">
      <c r="A25" s="1025"/>
      <c r="B25" s="1045"/>
      <c r="C25" s="1047"/>
      <c r="D25" s="1049"/>
      <c r="E25" s="1051"/>
      <c r="F25" s="1054"/>
      <c r="G25" s="1020"/>
      <c r="H25" s="1020"/>
      <c r="I25" s="1020"/>
      <c r="J25" s="1013"/>
      <c r="K25" s="1015"/>
      <c r="L25" s="1015"/>
      <c r="M25" s="1015"/>
      <c r="N25" s="1148"/>
      <c r="O25" s="1067"/>
      <c r="P25" s="1177"/>
      <c r="Q25" s="885" t="s">
        <v>170</v>
      </c>
      <c r="R25" s="607">
        <v>15</v>
      </c>
      <c r="S25" s="607">
        <v>10</v>
      </c>
      <c r="T25" s="608">
        <v>10</v>
      </c>
    </row>
    <row r="26" spans="1:21" ht="15.75" thickBot="1" x14ac:dyDescent="0.3">
      <c r="A26" s="1026"/>
      <c r="B26" s="1029"/>
      <c r="C26" s="1031"/>
      <c r="D26" s="1034"/>
      <c r="E26" s="1082"/>
      <c r="F26" s="1055"/>
      <c r="G26" s="1043"/>
      <c r="H26" s="1043"/>
      <c r="I26" s="1043"/>
      <c r="J26" s="185" t="s">
        <v>26</v>
      </c>
      <c r="K26" s="184">
        <f t="shared" ref="K26:P26" si="5">SUM(K24:K24)</f>
        <v>5000</v>
      </c>
      <c r="L26" s="184">
        <f t="shared" si="5"/>
        <v>5000</v>
      </c>
      <c r="M26" s="184">
        <f t="shared" si="5"/>
        <v>0</v>
      </c>
      <c r="N26" s="183">
        <f t="shared" si="5"/>
        <v>0</v>
      </c>
      <c r="O26" s="182">
        <f t="shared" si="5"/>
        <v>0</v>
      </c>
      <c r="P26" s="181">
        <f t="shared" si="5"/>
        <v>0</v>
      </c>
      <c r="Q26" s="231"/>
      <c r="R26" s="179"/>
      <c r="S26" s="179"/>
      <c r="T26" s="178"/>
    </row>
    <row r="27" spans="1:21" ht="32.25" x14ac:dyDescent="0.25">
      <c r="A27" s="1024" t="s">
        <v>24</v>
      </c>
      <c r="B27" s="1028" t="s">
        <v>27</v>
      </c>
      <c r="C27" s="1030" t="s">
        <v>24</v>
      </c>
      <c r="D27" s="1033" t="s">
        <v>24</v>
      </c>
      <c r="E27" s="1081" t="s">
        <v>31</v>
      </c>
      <c r="F27" s="1079" t="s">
        <v>48</v>
      </c>
      <c r="G27" s="1042" t="s">
        <v>152</v>
      </c>
      <c r="H27" s="1042"/>
      <c r="I27" s="1042" t="s">
        <v>721</v>
      </c>
      <c r="J27" s="532" t="s">
        <v>25</v>
      </c>
      <c r="K27" s="635">
        <v>44500</v>
      </c>
      <c r="L27" s="635">
        <v>44500</v>
      </c>
      <c r="M27" s="635"/>
      <c r="N27" s="802"/>
      <c r="O27" s="227"/>
      <c r="P27" s="599"/>
      <c r="Q27" s="885" t="s">
        <v>149</v>
      </c>
      <c r="R27" s="203">
        <v>3</v>
      </c>
      <c r="S27" s="203">
        <v>3</v>
      </c>
      <c r="T27" s="202">
        <v>3</v>
      </c>
    </row>
    <row r="28" spans="1:21" ht="15.75" thickBot="1" x14ac:dyDescent="0.3">
      <c r="A28" s="1026"/>
      <c r="B28" s="1029"/>
      <c r="C28" s="1031"/>
      <c r="D28" s="1034"/>
      <c r="E28" s="1082"/>
      <c r="F28" s="1055"/>
      <c r="G28" s="1043"/>
      <c r="H28" s="1043"/>
      <c r="I28" s="1043"/>
      <c r="J28" s="185" t="s">
        <v>26</v>
      </c>
      <c r="K28" s="184">
        <f t="shared" ref="K28:P28" si="6">SUM(K27:K27)</f>
        <v>44500</v>
      </c>
      <c r="L28" s="184">
        <f t="shared" si="6"/>
        <v>44500</v>
      </c>
      <c r="M28" s="184">
        <f t="shared" si="6"/>
        <v>0</v>
      </c>
      <c r="N28" s="183">
        <f t="shared" si="6"/>
        <v>0</v>
      </c>
      <c r="O28" s="182">
        <f t="shared" si="6"/>
        <v>0</v>
      </c>
      <c r="P28" s="181">
        <f t="shared" si="6"/>
        <v>0</v>
      </c>
      <c r="Q28" s="886"/>
      <c r="R28" s="887"/>
      <c r="S28" s="887"/>
      <c r="T28" s="888"/>
    </row>
    <row r="29" spans="1:21" ht="22.9" customHeight="1" x14ac:dyDescent="0.25">
      <c r="A29" s="1024" t="s">
        <v>24</v>
      </c>
      <c r="B29" s="1028" t="s">
        <v>27</v>
      </c>
      <c r="C29" s="1030" t="s">
        <v>24</v>
      </c>
      <c r="D29" s="1033" t="s">
        <v>24</v>
      </c>
      <c r="E29" s="1077" t="s">
        <v>32</v>
      </c>
      <c r="F29" s="1079" t="s">
        <v>50</v>
      </c>
      <c r="G29" s="1042" t="s">
        <v>152</v>
      </c>
      <c r="H29" s="1056"/>
      <c r="I29" s="597" t="s">
        <v>680</v>
      </c>
      <c r="J29" s="532" t="s">
        <v>53</v>
      </c>
      <c r="K29" s="635">
        <v>3200</v>
      </c>
      <c r="L29" s="635">
        <v>3200</v>
      </c>
      <c r="M29" s="635">
        <v>3100</v>
      </c>
      <c r="N29" s="802"/>
      <c r="O29" s="227"/>
      <c r="P29" s="235"/>
      <c r="Q29" s="1057" t="s">
        <v>171</v>
      </c>
      <c r="R29" s="1016">
        <v>2</v>
      </c>
      <c r="S29" s="1016">
        <v>2</v>
      </c>
      <c r="T29" s="1018">
        <v>2</v>
      </c>
      <c r="U29" s="1173"/>
    </row>
    <row r="30" spans="1:21" ht="19.149999999999999" customHeight="1" x14ac:dyDescent="0.25">
      <c r="A30" s="1025"/>
      <c r="B30" s="1045"/>
      <c r="C30" s="1047"/>
      <c r="D30" s="1049"/>
      <c r="E30" s="1051"/>
      <c r="F30" s="1054"/>
      <c r="G30" s="1020"/>
      <c r="H30" s="1020"/>
      <c r="I30" s="875" t="s">
        <v>679</v>
      </c>
      <c r="J30" s="795" t="s">
        <v>25</v>
      </c>
      <c r="K30" s="796">
        <v>405400</v>
      </c>
      <c r="L30" s="796">
        <v>405400</v>
      </c>
      <c r="M30" s="796"/>
      <c r="N30" s="797"/>
      <c r="O30" s="193"/>
      <c r="P30" s="234"/>
      <c r="Q30" s="1058"/>
      <c r="R30" s="1145"/>
      <c r="S30" s="1145"/>
      <c r="T30" s="1146"/>
      <c r="U30" s="1173"/>
    </row>
    <row r="31" spans="1:21" ht="17.45" customHeight="1" x14ac:dyDescent="0.25">
      <c r="A31" s="1025"/>
      <c r="B31" s="1045"/>
      <c r="C31" s="1047"/>
      <c r="D31" s="1049"/>
      <c r="E31" s="1051"/>
      <c r="F31" s="1054"/>
      <c r="G31" s="1020"/>
      <c r="H31" s="1020"/>
      <c r="I31" s="875" t="s">
        <v>680</v>
      </c>
      <c r="J31" s="795" t="s">
        <v>25</v>
      </c>
      <c r="K31" s="796"/>
      <c r="L31" s="796"/>
      <c r="M31" s="796"/>
      <c r="N31" s="797"/>
      <c r="O31" s="193"/>
      <c r="P31" s="234"/>
      <c r="Q31" s="1058"/>
      <c r="R31" s="1145"/>
      <c r="S31" s="1145"/>
      <c r="T31" s="1146"/>
      <c r="U31" s="1173"/>
    </row>
    <row r="32" spans="1:21" ht="18.600000000000001" customHeight="1" x14ac:dyDescent="0.25">
      <c r="A32" s="1025"/>
      <c r="B32" s="1045"/>
      <c r="C32" s="1047"/>
      <c r="D32" s="1049"/>
      <c r="E32" s="1051"/>
      <c r="F32" s="1054"/>
      <c r="G32" s="1020"/>
      <c r="H32" s="1020"/>
      <c r="I32" s="875" t="s">
        <v>722</v>
      </c>
      <c r="J32" s="795" t="s">
        <v>25</v>
      </c>
      <c r="K32" s="796"/>
      <c r="L32" s="796"/>
      <c r="M32" s="796"/>
      <c r="N32" s="797"/>
      <c r="O32" s="193"/>
      <c r="P32" s="234"/>
      <c r="Q32" s="1063"/>
      <c r="R32" s="1017"/>
      <c r="S32" s="1017"/>
      <c r="T32" s="1019"/>
      <c r="U32" s="1173"/>
    </row>
    <row r="33" spans="1:22" ht="22.5" thickBot="1" x14ac:dyDescent="0.3">
      <c r="A33" s="1026"/>
      <c r="B33" s="1029"/>
      <c r="C33" s="1031"/>
      <c r="D33" s="1034"/>
      <c r="E33" s="1052"/>
      <c r="F33" s="1055"/>
      <c r="G33" s="1043"/>
      <c r="H33" s="1021"/>
      <c r="I33" s="592"/>
      <c r="J33" s="185" t="s">
        <v>26</v>
      </c>
      <c r="K33" s="184">
        <f>SUM(K29:K30,K31,K32)</f>
        <v>408600</v>
      </c>
      <c r="L33" s="184">
        <f t="shared" ref="L33:N33" si="7">SUM(L29:L30,L31,L32)</f>
        <v>408600</v>
      </c>
      <c r="M33" s="184">
        <f t="shared" si="7"/>
        <v>3100</v>
      </c>
      <c r="N33" s="183">
        <f t="shared" si="7"/>
        <v>0</v>
      </c>
      <c r="O33" s="182">
        <f>SUM(O29:O30,O31,O32)</f>
        <v>0</v>
      </c>
      <c r="P33" s="183">
        <f>SUM(P29:P30,P31,P32)</f>
        <v>0</v>
      </c>
      <c r="Q33" s="207" t="s">
        <v>54</v>
      </c>
      <c r="R33" s="872"/>
      <c r="S33" s="872"/>
      <c r="T33" s="873"/>
      <c r="U33" s="1173"/>
      <c r="V33" t="s">
        <v>56</v>
      </c>
    </row>
    <row r="34" spans="1:22" ht="15.75" thickBot="1" x14ac:dyDescent="0.3">
      <c r="A34" s="862" t="s">
        <v>24</v>
      </c>
      <c r="B34" s="819" t="s">
        <v>27</v>
      </c>
      <c r="C34" s="820" t="s">
        <v>24</v>
      </c>
      <c r="D34" s="889" t="s">
        <v>24</v>
      </c>
      <c r="E34" s="995" t="s">
        <v>55</v>
      </c>
      <c r="F34" s="996"/>
      <c r="G34" s="996"/>
      <c r="H34" s="996"/>
      <c r="I34" s="996"/>
      <c r="J34" s="997"/>
      <c r="K34" s="254">
        <f t="shared" ref="K34:P34" si="8">SUM(K13,K16,K18,K21,K23,K26,K28,K33,)</f>
        <v>5096700</v>
      </c>
      <c r="L34" s="254">
        <f t="shared" si="8"/>
        <v>4960400</v>
      </c>
      <c r="M34" s="254">
        <f t="shared" si="8"/>
        <v>3288700</v>
      </c>
      <c r="N34" s="254">
        <f t="shared" si="8"/>
        <v>136300</v>
      </c>
      <c r="O34" s="254">
        <f t="shared" si="8"/>
        <v>0</v>
      </c>
      <c r="P34" s="254">
        <f t="shared" si="8"/>
        <v>0</v>
      </c>
      <c r="Q34" s="890"/>
      <c r="R34" s="891"/>
      <c r="S34" s="823"/>
      <c r="T34" s="824"/>
      <c r="U34" s="69"/>
    </row>
    <row r="35" spans="1:22" ht="15.75" thickBot="1" x14ac:dyDescent="0.3">
      <c r="A35" s="863" t="s">
        <v>24</v>
      </c>
      <c r="B35" s="816" t="s">
        <v>27</v>
      </c>
      <c r="C35" s="817" t="s">
        <v>24</v>
      </c>
      <c r="D35" s="892" t="s">
        <v>27</v>
      </c>
      <c r="E35" s="1101" t="s">
        <v>145</v>
      </c>
      <c r="F35" s="1102"/>
      <c r="G35" s="1102"/>
      <c r="H35" s="1102"/>
      <c r="I35" s="1102"/>
      <c r="J35" s="1102"/>
      <c r="K35" s="1102"/>
      <c r="L35" s="1102"/>
      <c r="M35" s="1102"/>
      <c r="N35" s="1102"/>
      <c r="O35" s="1102"/>
      <c r="P35" s="1102"/>
      <c r="Q35" s="1102"/>
      <c r="R35" s="1102"/>
      <c r="S35" s="1102"/>
      <c r="T35" s="1103"/>
      <c r="U35" s="69"/>
    </row>
    <row r="36" spans="1:22" ht="14.45" customHeight="1" x14ac:dyDescent="0.25">
      <c r="A36" s="1024" t="s">
        <v>24</v>
      </c>
      <c r="B36" s="1027" t="s">
        <v>27</v>
      </c>
      <c r="C36" s="1089" t="s">
        <v>24</v>
      </c>
      <c r="D36" s="1149" t="s">
        <v>27</v>
      </c>
      <c r="E36" s="1153" t="s">
        <v>24</v>
      </c>
      <c r="F36" s="1079" t="s">
        <v>146</v>
      </c>
      <c r="G36" s="1041" t="s">
        <v>152</v>
      </c>
      <c r="H36" s="1157" t="s">
        <v>118</v>
      </c>
      <c r="I36" s="1193" t="s">
        <v>681</v>
      </c>
      <c r="J36" s="1070" t="s">
        <v>25</v>
      </c>
      <c r="K36" s="1072"/>
      <c r="L36" s="1072"/>
      <c r="M36" s="1072"/>
      <c r="N36" s="1187"/>
      <c r="O36" s="1160"/>
      <c r="P36" s="1195"/>
      <c r="Q36" s="1183" t="s">
        <v>164</v>
      </c>
      <c r="R36" s="991">
        <v>70</v>
      </c>
      <c r="S36" s="991">
        <v>75</v>
      </c>
      <c r="T36" s="993">
        <v>80</v>
      </c>
    </row>
    <row r="37" spans="1:22" x14ac:dyDescent="0.25">
      <c r="A37" s="1025"/>
      <c r="B37" s="1028"/>
      <c r="C37" s="1030"/>
      <c r="D37" s="1150"/>
      <c r="E37" s="1154"/>
      <c r="F37" s="1080"/>
      <c r="G37" s="1042"/>
      <c r="H37" s="1158"/>
      <c r="I37" s="1194"/>
      <c r="J37" s="1071"/>
      <c r="K37" s="1073"/>
      <c r="L37" s="1073"/>
      <c r="M37" s="1073"/>
      <c r="N37" s="1188"/>
      <c r="O37" s="1161"/>
      <c r="P37" s="1196"/>
      <c r="Q37" s="1184"/>
      <c r="R37" s="1178"/>
      <c r="S37" s="1178"/>
      <c r="T37" s="1179"/>
      <c r="U37" s="35"/>
    </row>
    <row r="38" spans="1:22" x14ac:dyDescent="0.25">
      <c r="A38" s="1025"/>
      <c r="B38" s="1045"/>
      <c r="C38" s="1047"/>
      <c r="D38" s="1151"/>
      <c r="E38" s="1155"/>
      <c r="F38" s="1054"/>
      <c r="G38" s="1020"/>
      <c r="H38" s="1022"/>
      <c r="I38" s="970" t="s">
        <v>723</v>
      </c>
      <c r="J38" s="214" t="s">
        <v>25</v>
      </c>
      <c r="K38" s="213"/>
      <c r="L38" s="213"/>
      <c r="M38" s="213"/>
      <c r="N38" s="212"/>
      <c r="O38" s="893"/>
      <c r="P38" s="893"/>
      <c r="Q38" s="1185"/>
      <c r="R38" s="992"/>
      <c r="S38" s="992"/>
      <c r="T38" s="994"/>
    </row>
    <row r="39" spans="1:22" x14ac:dyDescent="0.25">
      <c r="A39" s="1025"/>
      <c r="B39" s="1045"/>
      <c r="C39" s="1047"/>
      <c r="D39" s="1151"/>
      <c r="E39" s="1155"/>
      <c r="F39" s="1054"/>
      <c r="G39" s="1020"/>
      <c r="H39" s="1022"/>
      <c r="I39" s="970" t="s">
        <v>681</v>
      </c>
      <c r="J39" s="214" t="s">
        <v>25</v>
      </c>
      <c r="K39" s="213"/>
      <c r="L39" s="213"/>
      <c r="M39" s="213"/>
      <c r="N39" s="212"/>
      <c r="O39" s="893"/>
      <c r="P39" s="893"/>
      <c r="Q39" s="1186" t="s">
        <v>57</v>
      </c>
      <c r="R39" s="1189">
        <v>1</v>
      </c>
      <c r="S39" s="1191">
        <v>1</v>
      </c>
      <c r="T39" s="1192">
        <v>1</v>
      </c>
    </row>
    <row r="40" spans="1:22" x14ac:dyDescent="0.25">
      <c r="A40" s="1025"/>
      <c r="B40" s="1045"/>
      <c r="C40" s="1047"/>
      <c r="D40" s="1151"/>
      <c r="E40" s="1155"/>
      <c r="F40" s="1054"/>
      <c r="G40" s="1020"/>
      <c r="H40" s="1022"/>
      <c r="I40" s="970" t="s">
        <v>723</v>
      </c>
      <c r="J40" s="214" t="s">
        <v>25</v>
      </c>
      <c r="K40" s="213"/>
      <c r="L40" s="213"/>
      <c r="M40" s="213"/>
      <c r="N40" s="212"/>
      <c r="O40" s="893"/>
      <c r="P40" s="893"/>
      <c r="Q40" s="1185"/>
      <c r="R40" s="1190"/>
      <c r="S40" s="992"/>
      <c r="T40" s="994"/>
      <c r="V40" t="s">
        <v>56</v>
      </c>
    </row>
    <row r="41" spans="1:22" ht="15.75" thickBot="1" x14ac:dyDescent="0.3">
      <c r="A41" s="1026"/>
      <c r="B41" s="1029"/>
      <c r="C41" s="1031"/>
      <c r="D41" s="1152"/>
      <c r="E41" s="1156"/>
      <c r="F41" s="1055"/>
      <c r="G41" s="1043"/>
      <c r="H41" s="1159"/>
      <c r="I41" s="894"/>
      <c r="J41" s="185" t="s">
        <v>26</v>
      </c>
      <c r="K41" s="184">
        <f>SUM(K36,K37,K38,K39,K40,)</f>
        <v>0</v>
      </c>
      <c r="L41" s="184">
        <f t="shared" ref="L41:P41" si="9">SUM(L36,L37,L38,L39,L40,)</f>
        <v>0</v>
      </c>
      <c r="M41" s="184">
        <f t="shared" si="9"/>
        <v>0</v>
      </c>
      <c r="N41" s="181">
        <f t="shared" si="9"/>
        <v>0</v>
      </c>
      <c r="O41" s="895">
        <f t="shared" si="9"/>
        <v>0</v>
      </c>
      <c r="P41" s="896">
        <f t="shared" si="9"/>
        <v>0</v>
      </c>
      <c r="Q41" s="897"/>
      <c r="R41" s="898"/>
      <c r="S41" s="898"/>
      <c r="T41" s="899"/>
      <c r="U41" s="35"/>
      <c r="V41" s="35"/>
    </row>
    <row r="42" spans="1:22" ht="39.75" customHeight="1" thickBot="1" x14ac:dyDescent="0.3">
      <c r="A42" s="1162" t="s">
        <v>24</v>
      </c>
      <c r="B42" s="1138" t="s">
        <v>27</v>
      </c>
      <c r="C42" s="1075" t="s">
        <v>24</v>
      </c>
      <c r="D42" s="1164" t="s">
        <v>27</v>
      </c>
      <c r="E42" s="1166" t="s">
        <v>27</v>
      </c>
      <c r="F42" s="1038" t="s">
        <v>707</v>
      </c>
      <c r="G42" s="1041" t="s">
        <v>152</v>
      </c>
      <c r="H42" s="1157" t="s">
        <v>118</v>
      </c>
      <c r="I42" s="1041"/>
      <c r="J42" s="900" t="s">
        <v>25</v>
      </c>
      <c r="K42" s="901"/>
      <c r="L42" s="901"/>
      <c r="M42" s="901"/>
      <c r="N42" s="902"/>
      <c r="O42" s="901"/>
      <c r="P42" s="903"/>
      <c r="Q42" s="904" t="s">
        <v>165</v>
      </c>
      <c r="R42" s="905">
        <v>5</v>
      </c>
      <c r="S42" s="906">
        <v>10</v>
      </c>
      <c r="T42" s="907">
        <v>5</v>
      </c>
      <c r="U42" s="35"/>
      <c r="V42" s="35"/>
    </row>
    <row r="43" spans="1:22" ht="15.75" thickBot="1" x14ac:dyDescent="0.3">
      <c r="A43" s="1163"/>
      <c r="B43" s="1139"/>
      <c r="C43" s="1048"/>
      <c r="D43" s="1165"/>
      <c r="E43" s="1167"/>
      <c r="F43" s="1040"/>
      <c r="G43" s="1043"/>
      <c r="H43" s="1159"/>
      <c r="I43" s="1043"/>
      <c r="J43" s="908" t="s">
        <v>26</v>
      </c>
      <c r="K43" s="909">
        <f>SUM(K42)</f>
        <v>0</v>
      </c>
      <c r="L43" s="909">
        <f t="shared" ref="L43:P43" si="10">SUM(L42)</f>
        <v>0</v>
      </c>
      <c r="M43" s="909">
        <f t="shared" si="10"/>
        <v>0</v>
      </c>
      <c r="N43" s="910">
        <f t="shared" si="10"/>
        <v>0</v>
      </c>
      <c r="O43" s="909">
        <f t="shared" si="10"/>
        <v>0</v>
      </c>
      <c r="P43" s="909">
        <f t="shared" si="10"/>
        <v>0</v>
      </c>
      <c r="Q43" s="911"/>
      <c r="R43" s="912"/>
      <c r="S43" s="913"/>
      <c r="T43" s="914"/>
      <c r="U43" s="35"/>
      <c r="V43" s="35"/>
    </row>
    <row r="44" spans="1:22" ht="15.75" thickBot="1" x14ac:dyDescent="0.3">
      <c r="A44" s="915" t="s">
        <v>24</v>
      </c>
      <c r="B44" s="819" t="s">
        <v>27</v>
      </c>
      <c r="C44" s="916" t="s">
        <v>24</v>
      </c>
      <c r="D44" s="889" t="s">
        <v>27</v>
      </c>
      <c r="E44" s="1180" t="s">
        <v>55</v>
      </c>
      <c r="F44" s="1181"/>
      <c r="G44" s="1181"/>
      <c r="H44" s="1181"/>
      <c r="I44" s="1181"/>
      <c r="J44" s="1182"/>
      <c r="K44" s="254">
        <f>SUM(K41,K43)</f>
        <v>0</v>
      </c>
      <c r="L44" s="254">
        <f t="shared" ref="L44:P44" si="11">SUM(L41,L43)</f>
        <v>0</v>
      </c>
      <c r="M44" s="254">
        <f t="shared" si="11"/>
        <v>0</v>
      </c>
      <c r="N44" s="839">
        <f t="shared" si="11"/>
        <v>0</v>
      </c>
      <c r="O44" s="836">
        <f t="shared" si="11"/>
        <v>0</v>
      </c>
      <c r="P44" s="254">
        <f t="shared" si="11"/>
        <v>0</v>
      </c>
      <c r="Q44" s="890"/>
      <c r="R44" s="891"/>
      <c r="S44" s="823"/>
      <c r="T44" s="824"/>
    </row>
    <row r="45" spans="1:22" ht="15.75" thickBot="1" x14ac:dyDescent="0.3">
      <c r="A45" s="862" t="s">
        <v>24</v>
      </c>
      <c r="B45" s="821" t="s">
        <v>27</v>
      </c>
      <c r="C45" s="815" t="s">
        <v>24</v>
      </c>
      <c r="D45" s="917" t="s">
        <v>28</v>
      </c>
      <c r="E45" s="1004" t="s">
        <v>144</v>
      </c>
      <c r="F45" s="1005"/>
      <c r="G45" s="1005"/>
      <c r="H45" s="1005"/>
      <c r="I45" s="1005"/>
      <c r="J45" s="1005"/>
      <c r="K45" s="1005"/>
      <c r="L45" s="1005"/>
      <c r="M45" s="1005"/>
      <c r="N45" s="1005"/>
      <c r="O45" s="1005"/>
      <c r="P45" s="1005"/>
      <c r="Q45" s="1005"/>
      <c r="R45" s="1005"/>
      <c r="S45" s="1005"/>
      <c r="T45" s="1005"/>
    </row>
    <row r="46" spans="1:22" ht="19.899999999999999" customHeight="1" x14ac:dyDescent="0.25">
      <c r="A46" s="1024" t="s">
        <v>24</v>
      </c>
      <c r="B46" s="1138" t="s">
        <v>27</v>
      </c>
      <c r="C46" s="1075" t="s">
        <v>24</v>
      </c>
      <c r="D46" s="1076" t="s">
        <v>28</v>
      </c>
      <c r="E46" s="1174" t="s">
        <v>24</v>
      </c>
      <c r="F46" s="1140" t="s">
        <v>133</v>
      </c>
      <c r="G46" s="1056" t="s">
        <v>152</v>
      </c>
      <c r="H46" s="1044" t="s">
        <v>142</v>
      </c>
      <c r="I46" s="1056" t="s">
        <v>724</v>
      </c>
      <c r="J46" s="918" t="s">
        <v>25</v>
      </c>
      <c r="K46" s="919"/>
      <c r="L46" s="919"/>
      <c r="M46" s="919"/>
      <c r="N46" s="920"/>
      <c r="O46" s="921"/>
      <c r="P46" s="245"/>
      <c r="Q46" s="423" t="s">
        <v>58</v>
      </c>
      <c r="R46" s="604">
        <v>2</v>
      </c>
      <c r="S46" s="604">
        <v>2</v>
      </c>
      <c r="T46" s="209">
        <v>2</v>
      </c>
    </row>
    <row r="47" spans="1:22" ht="19.899999999999999" customHeight="1" thickBot="1" x14ac:dyDescent="0.3">
      <c r="A47" s="1026"/>
      <c r="B47" s="1139"/>
      <c r="C47" s="1048"/>
      <c r="D47" s="1050"/>
      <c r="E47" s="1175"/>
      <c r="F47" s="1141"/>
      <c r="G47" s="1021"/>
      <c r="H47" s="1023"/>
      <c r="I47" s="1021"/>
      <c r="J47" s="185" t="s">
        <v>26</v>
      </c>
      <c r="K47" s="184">
        <f t="shared" ref="K47:P47" si="12">SUM(K46:K46)</f>
        <v>0</v>
      </c>
      <c r="L47" s="184">
        <f t="shared" si="12"/>
        <v>0</v>
      </c>
      <c r="M47" s="184">
        <f t="shared" si="12"/>
        <v>0</v>
      </c>
      <c r="N47" s="183">
        <f t="shared" si="12"/>
        <v>0</v>
      </c>
      <c r="O47" s="182">
        <f t="shared" si="12"/>
        <v>0</v>
      </c>
      <c r="P47" s="183">
        <f t="shared" si="12"/>
        <v>0</v>
      </c>
      <c r="Q47" s="194"/>
      <c r="R47" s="179"/>
      <c r="S47" s="179"/>
      <c r="T47" s="178"/>
    </row>
    <row r="48" spans="1:22" x14ac:dyDescent="0.25">
      <c r="A48" s="1024" t="s">
        <v>24</v>
      </c>
      <c r="B48" s="1045" t="s">
        <v>27</v>
      </c>
      <c r="C48" s="1047" t="s">
        <v>24</v>
      </c>
      <c r="D48" s="1049" t="s">
        <v>28</v>
      </c>
      <c r="E48" s="1051" t="s">
        <v>27</v>
      </c>
      <c r="F48" s="1080" t="s">
        <v>134</v>
      </c>
      <c r="G48" s="1020" t="s">
        <v>152</v>
      </c>
      <c r="H48" s="1022" t="s">
        <v>118</v>
      </c>
      <c r="I48" s="971" t="s">
        <v>715</v>
      </c>
      <c r="J48" s="918" t="s">
        <v>25</v>
      </c>
      <c r="K48" s="237"/>
      <c r="L48" s="237"/>
      <c r="M48" s="237"/>
      <c r="N48" s="236"/>
      <c r="O48" s="227"/>
      <c r="P48" s="217"/>
      <c r="Q48" s="1197" t="s">
        <v>175</v>
      </c>
      <c r="R48" s="991">
        <v>40</v>
      </c>
      <c r="S48" s="991">
        <v>43</v>
      </c>
      <c r="T48" s="993">
        <v>45</v>
      </c>
    </row>
    <row r="49" spans="1:20" x14ac:dyDescent="0.25">
      <c r="A49" s="1025"/>
      <c r="B49" s="1045"/>
      <c r="C49" s="1047"/>
      <c r="D49" s="1049"/>
      <c r="E49" s="1051"/>
      <c r="F49" s="1054"/>
      <c r="G49" s="1020"/>
      <c r="H49" s="1022"/>
      <c r="I49" s="971" t="s">
        <v>681</v>
      </c>
      <c r="J49" s="918" t="s">
        <v>25</v>
      </c>
      <c r="K49" s="213"/>
      <c r="L49" s="213"/>
      <c r="M49" s="213"/>
      <c r="N49" s="212"/>
      <c r="O49" s="193"/>
      <c r="P49" s="192"/>
      <c r="Q49" s="1197"/>
      <c r="R49" s="1178"/>
      <c r="S49" s="1178"/>
      <c r="T49" s="1179"/>
    </row>
    <row r="50" spans="1:20" x14ac:dyDescent="0.25">
      <c r="A50" s="1025"/>
      <c r="B50" s="1045"/>
      <c r="C50" s="1047"/>
      <c r="D50" s="1049"/>
      <c r="E50" s="1051"/>
      <c r="F50" s="1054"/>
      <c r="G50" s="1020"/>
      <c r="H50" s="1022"/>
      <c r="I50" s="972" t="s">
        <v>716</v>
      </c>
      <c r="J50" s="918" t="s">
        <v>25</v>
      </c>
      <c r="K50" s="213"/>
      <c r="L50" s="213"/>
      <c r="M50" s="213"/>
      <c r="N50" s="212"/>
      <c r="O50" s="193"/>
      <c r="P50" s="192"/>
      <c r="Q50" s="1197"/>
      <c r="R50" s="1178"/>
      <c r="S50" s="1178"/>
      <c r="T50" s="1179"/>
    </row>
    <row r="51" spans="1:20" x14ac:dyDescent="0.25">
      <c r="A51" s="1025"/>
      <c r="B51" s="1045"/>
      <c r="C51" s="1047"/>
      <c r="D51" s="1049"/>
      <c r="E51" s="1051"/>
      <c r="F51" s="1054"/>
      <c r="G51" s="1020"/>
      <c r="H51" s="1022"/>
      <c r="I51" s="973" t="s">
        <v>723</v>
      </c>
      <c r="J51" s="918" t="s">
        <v>25</v>
      </c>
      <c r="K51" s="213"/>
      <c r="L51" s="213"/>
      <c r="M51" s="213"/>
      <c r="N51" s="212"/>
      <c r="O51" s="193"/>
      <c r="P51" s="192"/>
      <c r="Q51" s="1198"/>
      <c r="R51" s="992"/>
      <c r="S51" s="992"/>
      <c r="T51" s="994"/>
    </row>
    <row r="52" spans="1:20" ht="15.75" thickBot="1" x14ac:dyDescent="0.3">
      <c r="A52" s="1026"/>
      <c r="B52" s="1046"/>
      <c r="C52" s="1048"/>
      <c r="D52" s="1050"/>
      <c r="E52" s="1052"/>
      <c r="F52" s="1055"/>
      <c r="G52" s="1021"/>
      <c r="H52" s="1023"/>
      <c r="I52" s="894"/>
      <c r="J52" s="185" t="s">
        <v>26</v>
      </c>
      <c r="K52" s="184">
        <f>SUM(K48,K49,K50,K51)</f>
        <v>0</v>
      </c>
      <c r="L52" s="184">
        <f t="shared" ref="L52:O52" si="13">SUM(L48,L49,L50,L51)</f>
        <v>0</v>
      </c>
      <c r="M52" s="184">
        <f>SUM(M48,M49,M50,M51)</f>
        <v>0</v>
      </c>
      <c r="N52" s="184">
        <f t="shared" si="13"/>
        <v>0</v>
      </c>
      <c r="O52" s="184">
        <f t="shared" si="13"/>
        <v>0</v>
      </c>
      <c r="P52" s="181">
        <f>SUM(P48,P49,P50,P51)</f>
        <v>0</v>
      </c>
      <c r="Q52" s="180"/>
      <c r="R52" s="179"/>
      <c r="S52" s="179"/>
      <c r="T52" s="178"/>
    </row>
    <row r="53" spans="1:20" ht="31.5" x14ac:dyDescent="0.25">
      <c r="A53" s="1024" t="s">
        <v>24</v>
      </c>
      <c r="B53" s="1096" t="s">
        <v>27</v>
      </c>
      <c r="C53" s="1075" t="s">
        <v>24</v>
      </c>
      <c r="D53" s="1076" t="s">
        <v>28</v>
      </c>
      <c r="E53" s="1077" t="s">
        <v>28</v>
      </c>
      <c r="F53" s="1079" t="s">
        <v>135</v>
      </c>
      <c r="G53" s="1168" t="s">
        <v>152</v>
      </c>
      <c r="H53" s="1044" t="s">
        <v>118</v>
      </c>
      <c r="I53" s="1056"/>
      <c r="J53" s="238" t="s">
        <v>25</v>
      </c>
      <c r="K53" s="237"/>
      <c r="L53" s="237"/>
      <c r="M53" s="237"/>
      <c r="N53" s="236"/>
      <c r="O53" s="227"/>
      <c r="P53" s="226"/>
      <c r="Q53" s="922" t="s">
        <v>172</v>
      </c>
      <c r="R53" s="923">
        <v>70</v>
      </c>
      <c r="S53" s="923">
        <v>80</v>
      </c>
      <c r="T53" s="924">
        <v>100</v>
      </c>
    </row>
    <row r="54" spans="1:20" ht="15.75" thickBot="1" x14ac:dyDescent="0.3">
      <c r="A54" s="1026"/>
      <c r="B54" s="1097"/>
      <c r="C54" s="1048"/>
      <c r="D54" s="1050"/>
      <c r="E54" s="1052"/>
      <c r="F54" s="1055"/>
      <c r="G54" s="1169"/>
      <c r="H54" s="1023"/>
      <c r="I54" s="1021"/>
      <c r="J54" s="185" t="s">
        <v>26</v>
      </c>
      <c r="K54" s="184">
        <f>SUM(K53:K53)</f>
        <v>0</v>
      </c>
      <c r="L54" s="184">
        <f t="shared" ref="L54:P54" si="14">SUM(L53:L53)</f>
        <v>0</v>
      </c>
      <c r="M54" s="184">
        <f t="shared" si="14"/>
        <v>0</v>
      </c>
      <c r="N54" s="183">
        <f t="shared" si="14"/>
        <v>0</v>
      </c>
      <c r="O54" s="182">
        <f t="shared" si="14"/>
        <v>0</v>
      </c>
      <c r="P54" s="183">
        <f t="shared" si="14"/>
        <v>0</v>
      </c>
      <c r="Q54" s="231"/>
      <c r="R54" s="179"/>
      <c r="S54" s="179"/>
      <c r="T54" s="178"/>
    </row>
    <row r="55" spans="1:20" ht="36.6" customHeight="1" x14ac:dyDescent="0.25">
      <c r="A55" s="1025" t="s">
        <v>24</v>
      </c>
      <c r="B55" s="1074" t="s">
        <v>27</v>
      </c>
      <c r="C55" s="1075" t="s">
        <v>24</v>
      </c>
      <c r="D55" s="1076" t="s">
        <v>28</v>
      </c>
      <c r="E55" s="1077" t="s">
        <v>29</v>
      </c>
      <c r="F55" s="1079" t="s">
        <v>59</v>
      </c>
      <c r="G55" s="1056" t="s">
        <v>152</v>
      </c>
      <c r="H55" s="1044" t="s">
        <v>40</v>
      </c>
      <c r="I55" s="1056"/>
      <c r="J55" s="238" t="s">
        <v>25</v>
      </c>
      <c r="K55" s="237"/>
      <c r="L55" s="237"/>
      <c r="M55" s="237"/>
      <c r="N55" s="236"/>
      <c r="O55" s="227"/>
      <c r="P55" s="226"/>
      <c r="Q55" s="925" t="s">
        <v>60</v>
      </c>
      <c r="R55" s="190">
        <v>2</v>
      </c>
      <c r="S55" s="190">
        <v>2</v>
      </c>
      <c r="T55" s="189">
        <v>2</v>
      </c>
    </row>
    <row r="56" spans="1:20" ht="16.899999999999999" customHeight="1" thickBot="1" x14ac:dyDescent="0.3">
      <c r="A56" s="1026"/>
      <c r="B56" s="1046"/>
      <c r="C56" s="1048"/>
      <c r="D56" s="1050"/>
      <c r="E56" s="1052"/>
      <c r="F56" s="1055"/>
      <c r="G56" s="1021"/>
      <c r="H56" s="1023"/>
      <c r="I56" s="1021"/>
      <c r="J56" s="185" t="s">
        <v>26</v>
      </c>
      <c r="K56" s="184">
        <f t="shared" ref="K56:P56" si="15">SUM(K55:K55)</f>
        <v>0</v>
      </c>
      <c r="L56" s="184">
        <f t="shared" si="15"/>
        <v>0</v>
      </c>
      <c r="M56" s="184">
        <f t="shared" si="15"/>
        <v>0</v>
      </c>
      <c r="N56" s="183">
        <f t="shared" si="15"/>
        <v>0</v>
      </c>
      <c r="O56" s="182">
        <f t="shared" si="15"/>
        <v>0</v>
      </c>
      <c r="P56" s="184">
        <f t="shared" si="15"/>
        <v>0</v>
      </c>
      <c r="Q56" s="231"/>
      <c r="R56" s="179"/>
      <c r="S56" s="179"/>
      <c r="T56" s="178"/>
    </row>
    <row r="57" spans="1:20" ht="21" x14ac:dyDescent="0.25">
      <c r="A57" s="1024" t="s">
        <v>24</v>
      </c>
      <c r="B57" s="1028" t="s">
        <v>27</v>
      </c>
      <c r="C57" s="1030" t="s">
        <v>24</v>
      </c>
      <c r="D57" s="1033" t="s">
        <v>28</v>
      </c>
      <c r="E57" s="1081" t="s">
        <v>30</v>
      </c>
      <c r="F57" s="1079" t="s">
        <v>136</v>
      </c>
      <c r="G57" s="1170" t="s">
        <v>152</v>
      </c>
      <c r="H57" s="1044" t="s">
        <v>118</v>
      </c>
      <c r="I57" s="1056"/>
      <c r="J57" s="238" t="s">
        <v>25</v>
      </c>
      <c r="K57" s="237"/>
      <c r="L57" s="237"/>
      <c r="M57" s="237"/>
      <c r="N57" s="236"/>
      <c r="O57" s="227"/>
      <c r="P57" s="226"/>
      <c r="Q57" s="225" t="s">
        <v>61</v>
      </c>
      <c r="R57" s="203">
        <v>1</v>
      </c>
      <c r="S57" s="203">
        <v>1</v>
      </c>
      <c r="T57" s="202">
        <v>1</v>
      </c>
    </row>
    <row r="58" spans="1:20" ht="15.75" thickBot="1" x14ac:dyDescent="0.3">
      <c r="A58" s="1026"/>
      <c r="B58" s="1029"/>
      <c r="C58" s="1031"/>
      <c r="D58" s="1034"/>
      <c r="E58" s="1082"/>
      <c r="F58" s="1055"/>
      <c r="G58" s="1171"/>
      <c r="H58" s="1023"/>
      <c r="I58" s="1021"/>
      <c r="J58" s="185" t="s">
        <v>26</v>
      </c>
      <c r="K58" s="184">
        <f t="shared" ref="K58:P58" si="16">SUM(K57:K57)</f>
        <v>0</v>
      </c>
      <c r="L58" s="184">
        <f t="shared" si="16"/>
        <v>0</v>
      </c>
      <c r="M58" s="184">
        <f t="shared" si="16"/>
        <v>0</v>
      </c>
      <c r="N58" s="183">
        <f t="shared" si="16"/>
        <v>0</v>
      </c>
      <c r="O58" s="182">
        <f t="shared" si="16"/>
        <v>0</v>
      </c>
      <c r="P58" s="183">
        <f t="shared" si="16"/>
        <v>0</v>
      </c>
      <c r="Q58" s="881"/>
      <c r="R58" s="206"/>
      <c r="S58" s="206"/>
      <c r="T58" s="205"/>
    </row>
    <row r="59" spans="1:20" ht="31.5" x14ac:dyDescent="0.25">
      <c r="A59" s="1024" t="s">
        <v>24</v>
      </c>
      <c r="B59" s="1028" t="s">
        <v>27</v>
      </c>
      <c r="C59" s="1030" t="s">
        <v>24</v>
      </c>
      <c r="D59" s="1033" t="s">
        <v>28</v>
      </c>
      <c r="E59" s="1081" t="s">
        <v>49</v>
      </c>
      <c r="F59" s="1079" t="s">
        <v>137</v>
      </c>
      <c r="G59" s="1170" t="s">
        <v>152</v>
      </c>
      <c r="H59" s="1044" t="s">
        <v>143</v>
      </c>
      <c r="I59" s="1056"/>
      <c r="J59" s="238" t="s">
        <v>25</v>
      </c>
      <c r="K59" s="237"/>
      <c r="L59" s="237"/>
      <c r="M59" s="237"/>
      <c r="N59" s="236"/>
      <c r="O59" s="227"/>
      <c r="P59" s="226"/>
      <c r="Q59" s="240" t="s">
        <v>73</v>
      </c>
      <c r="R59" s="190">
        <v>1</v>
      </c>
      <c r="S59" s="190">
        <v>1</v>
      </c>
      <c r="T59" s="189">
        <v>1</v>
      </c>
    </row>
    <row r="60" spans="1:20" ht="15.75" thickBot="1" x14ac:dyDescent="0.3">
      <c r="A60" s="1026"/>
      <c r="B60" s="1029"/>
      <c r="C60" s="1031"/>
      <c r="D60" s="1034"/>
      <c r="E60" s="1082"/>
      <c r="F60" s="1055"/>
      <c r="G60" s="1171"/>
      <c r="H60" s="1023"/>
      <c r="I60" s="1021"/>
      <c r="J60" s="185" t="s">
        <v>26</v>
      </c>
      <c r="K60" s="184">
        <f t="shared" ref="K60:P60" si="17">SUM(K59:K59)</f>
        <v>0</v>
      </c>
      <c r="L60" s="184">
        <f t="shared" si="17"/>
        <v>0</v>
      </c>
      <c r="M60" s="184">
        <f t="shared" si="17"/>
        <v>0</v>
      </c>
      <c r="N60" s="183">
        <f t="shared" si="17"/>
        <v>0</v>
      </c>
      <c r="O60" s="182">
        <f t="shared" si="17"/>
        <v>0</v>
      </c>
      <c r="P60" s="183">
        <f t="shared" si="17"/>
        <v>0</v>
      </c>
      <c r="Q60" s="231"/>
      <c r="R60" s="179"/>
      <c r="S60" s="179"/>
      <c r="T60" s="178"/>
    </row>
    <row r="61" spans="1:20" ht="31.5" x14ac:dyDescent="0.25">
      <c r="A61" s="1024" t="s">
        <v>24</v>
      </c>
      <c r="B61" s="1028" t="s">
        <v>27</v>
      </c>
      <c r="C61" s="1030" t="s">
        <v>24</v>
      </c>
      <c r="D61" s="1033" t="s">
        <v>28</v>
      </c>
      <c r="E61" s="1081" t="s">
        <v>31</v>
      </c>
      <c r="F61" s="1079" t="s">
        <v>138</v>
      </c>
      <c r="G61" s="1170" t="s">
        <v>152</v>
      </c>
      <c r="H61" s="1044" t="s">
        <v>118</v>
      </c>
      <c r="I61" s="1056"/>
      <c r="J61" s="238" t="s">
        <v>25</v>
      </c>
      <c r="K61" s="237"/>
      <c r="L61" s="237"/>
      <c r="M61" s="237"/>
      <c r="N61" s="236"/>
      <c r="O61" s="227"/>
      <c r="P61" s="226"/>
      <c r="Q61" s="225" t="s">
        <v>148</v>
      </c>
      <c r="R61" s="203">
        <v>60</v>
      </c>
      <c r="S61" s="203">
        <v>65</v>
      </c>
      <c r="T61" s="202">
        <v>70</v>
      </c>
    </row>
    <row r="62" spans="1:20" ht="15.75" thickBot="1" x14ac:dyDescent="0.3">
      <c r="A62" s="1026"/>
      <c r="B62" s="1029"/>
      <c r="C62" s="1031"/>
      <c r="D62" s="1034"/>
      <c r="E62" s="1082"/>
      <c r="F62" s="1055"/>
      <c r="G62" s="1171"/>
      <c r="H62" s="1023"/>
      <c r="I62" s="1021"/>
      <c r="J62" s="185" t="s">
        <v>26</v>
      </c>
      <c r="K62" s="184">
        <f t="shared" ref="K62:P62" si="18">SUM(K61:K61)</f>
        <v>0</v>
      </c>
      <c r="L62" s="184">
        <f t="shared" si="18"/>
        <v>0</v>
      </c>
      <c r="M62" s="184">
        <f t="shared" si="18"/>
        <v>0</v>
      </c>
      <c r="N62" s="183">
        <f t="shared" si="18"/>
        <v>0</v>
      </c>
      <c r="O62" s="182">
        <f t="shared" si="18"/>
        <v>0</v>
      </c>
      <c r="P62" s="183">
        <f t="shared" si="18"/>
        <v>0</v>
      </c>
      <c r="Q62" s="231"/>
      <c r="R62" s="206"/>
      <c r="S62" s="206"/>
      <c r="T62" s="205"/>
    </row>
    <row r="63" spans="1:20" ht="40.15" customHeight="1" x14ac:dyDescent="0.25">
      <c r="A63" s="1024" t="s">
        <v>24</v>
      </c>
      <c r="B63" s="1028" t="s">
        <v>27</v>
      </c>
      <c r="C63" s="1030" t="s">
        <v>24</v>
      </c>
      <c r="D63" s="1033" t="s">
        <v>28</v>
      </c>
      <c r="E63" s="1051" t="s">
        <v>32</v>
      </c>
      <c r="F63" s="1054" t="s">
        <v>62</v>
      </c>
      <c r="G63" s="1172" t="s">
        <v>152</v>
      </c>
      <c r="H63" s="1044" t="s">
        <v>118</v>
      </c>
      <c r="I63" s="1056"/>
      <c r="J63" s="214" t="s">
        <v>25</v>
      </c>
      <c r="K63" s="213"/>
      <c r="L63" s="213"/>
      <c r="M63" s="213"/>
      <c r="N63" s="212"/>
      <c r="O63" s="193"/>
      <c r="P63" s="192"/>
      <c r="Q63" s="609" t="s">
        <v>72</v>
      </c>
      <c r="R63" s="926">
        <v>1</v>
      </c>
      <c r="S63" s="607">
        <v>1</v>
      </c>
      <c r="T63" s="608">
        <v>1</v>
      </c>
    </row>
    <row r="64" spans="1:20" ht="16.899999999999999" customHeight="1" thickBot="1" x14ac:dyDescent="0.3">
      <c r="A64" s="1026"/>
      <c r="B64" s="1029"/>
      <c r="C64" s="1031"/>
      <c r="D64" s="1034"/>
      <c r="E64" s="1052"/>
      <c r="F64" s="1055"/>
      <c r="G64" s="1171"/>
      <c r="H64" s="1023"/>
      <c r="I64" s="1021"/>
      <c r="J64" s="185" t="s">
        <v>26</v>
      </c>
      <c r="K64" s="184">
        <f>SUM(K63)</f>
        <v>0</v>
      </c>
      <c r="L64" s="184">
        <f t="shared" ref="L64:O64" si="19">SUM(L63)</f>
        <v>0</v>
      </c>
      <c r="M64" s="184">
        <f>SUM(M63)</f>
        <v>0</v>
      </c>
      <c r="N64" s="181">
        <f t="shared" si="19"/>
        <v>0</v>
      </c>
      <c r="O64" s="208">
        <f t="shared" si="19"/>
        <v>0</v>
      </c>
      <c r="P64" s="184">
        <f>SUM(P63)</f>
        <v>0</v>
      </c>
      <c r="Q64" s="207" t="s">
        <v>54</v>
      </c>
      <c r="R64" s="179"/>
      <c r="S64" s="179"/>
      <c r="T64" s="178"/>
    </row>
    <row r="65" spans="1:21" ht="21" x14ac:dyDescent="0.25">
      <c r="A65" s="1024" t="s">
        <v>24</v>
      </c>
      <c r="B65" s="1028" t="s">
        <v>27</v>
      </c>
      <c r="C65" s="1030" t="s">
        <v>24</v>
      </c>
      <c r="D65" s="1033" t="s">
        <v>28</v>
      </c>
      <c r="E65" s="1081" t="s">
        <v>33</v>
      </c>
      <c r="F65" s="1079" t="s">
        <v>63</v>
      </c>
      <c r="G65" s="1170" t="s">
        <v>152</v>
      </c>
      <c r="H65" s="1044" t="s">
        <v>118</v>
      </c>
      <c r="I65" s="1056"/>
      <c r="J65" s="238" t="s">
        <v>25</v>
      </c>
      <c r="K65" s="237"/>
      <c r="L65" s="237"/>
      <c r="M65" s="237"/>
      <c r="N65" s="236"/>
      <c r="O65" s="227"/>
      <c r="P65" s="226"/>
      <c r="Q65" s="225" t="s">
        <v>71</v>
      </c>
      <c r="R65" s="203">
        <v>3</v>
      </c>
      <c r="S65" s="203">
        <v>3</v>
      </c>
      <c r="T65" s="202">
        <v>3</v>
      </c>
      <c r="U65" s="43"/>
    </row>
    <row r="66" spans="1:21" ht="15.75" thickBot="1" x14ac:dyDescent="0.3">
      <c r="A66" s="1026"/>
      <c r="B66" s="1029"/>
      <c r="C66" s="1031"/>
      <c r="D66" s="1034"/>
      <c r="E66" s="1082"/>
      <c r="F66" s="1055"/>
      <c r="G66" s="1171"/>
      <c r="H66" s="1023"/>
      <c r="I66" s="1021"/>
      <c r="J66" s="185" t="s">
        <v>26</v>
      </c>
      <c r="K66" s="184">
        <f t="shared" ref="K66:P66" si="20">SUM(K65:K65)</f>
        <v>0</v>
      </c>
      <c r="L66" s="184">
        <f t="shared" si="20"/>
        <v>0</v>
      </c>
      <c r="M66" s="184">
        <f t="shared" si="20"/>
        <v>0</v>
      </c>
      <c r="N66" s="183">
        <f t="shared" si="20"/>
        <v>0</v>
      </c>
      <c r="O66" s="182">
        <f t="shared" si="20"/>
        <v>0</v>
      </c>
      <c r="P66" s="183">
        <f t="shared" si="20"/>
        <v>0</v>
      </c>
      <c r="Q66" s="881"/>
      <c r="R66" s="206"/>
      <c r="S66" s="206"/>
      <c r="T66" s="205"/>
    </row>
    <row r="67" spans="1:21" ht="28.15" customHeight="1" x14ac:dyDescent="0.25">
      <c r="A67" s="1024" t="s">
        <v>24</v>
      </c>
      <c r="B67" s="1028" t="s">
        <v>27</v>
      </c>
      <c r="C67" s="1030" t="s">
        <v>24</v>
      </c>
      <c r="D67" s="1033" t="s">
        <v>28</v>
      </c>
      <c r="E67" s="1081" t="s">
        <v>34</v>
      </c>
      <c r="F67" s="1079" t="s">
        <v>64</v>
      </c>
      <c r="G67" s="1170" t="s">
        <v>152</v>
      </c>
      <c r="H67" s="1044" t="s">
        <v>118</v>
      </c>
      <c r="I67" s="1056"/>
      <c r="J67" s="238" t="s">
        <v>25</v>
      </c>
      <c r="K67" s="237"/>
      <c r="L67" s="237"/>
      <c r="M67" s="237"/>
      <c r="N67" s="236"/>
      <c r="O67" s="227"/>
      <c r="P67" s="226"/>
      <c r="Q67" s="240" t="s">
        <v>70</v>
      </c>
      <c r="R67" s="190">
        <v>1</v>
      </c>
      <c r="S67" s="190">
        <v>1</v>
      </c>
      <c r="T67" s="189">
        <v>1</v>
      </c>
    </row>
    <row r="68" spans="1:21" ht="15.75" thickBot="1" x14ac:dyDescent="0.3">
      <c r="A68" s="1026"/>
      <c r="B68" s="1029"/>
      <c r="C68" s="1031"/>
      <c r="D68" s="1034"/>
      <c r="E68" s="1082"/>
      <c r="F68" s="1055"/>
      <c r="G68" s="1171"/>
      <c r="H68" s="1023"/>
      <c r="I68" s="1021"/>
      <c r="J68" s="185" t="s">
        <v>26</v>
      </c>
      <c r="K68" s="184">
        <f t="shared" ref="K68:P68" si="21">SUM(K67:K67)</f>
        <v>0</v>
      </c>
      <c r="L68" s="184">
        <f t="shared" si="21"/>
        <v>0</v>
      </c>
      <c r="M68" s="184">
        <f t="shared" si="21"/>
        <v>0</v>
      </c>
      <c r="N68" s="183">
        <f t="shared" si="21"/>
        <v>0</v>
      </c>
      <c r="O68" s="182">
        <f t="shared" si="21"/>
        <v>0</v>
      </c>
      <c r="P68" s="183">
        <f t="shared" si="21"/>
        <v>0</v>
      </c>
      <c r="Q68" s="231"/>
      <c r="R68" s="179"/>
      <c r="S68" s="179"/>
      <c r="T68" s="178"/>
    </row>
    <row r="69" spans="1:21" ht="42" x14ac:dyDescent="0.25">
      <c r="A69" s="1024" t="s">
        <v>24</v>
      </c>
      <c r="B69" s="1028" t="s">
        <v>27</v>
      </c>
      <c r="C69" s="1030" t="s">
        <v>24</v>
      </c>
      <c r="D69" s="1033" t="s">
        <v>28</v>
      </c>
      <c r="E69" s="1081" t="s">
        <v>66</v>
      </c>
      <c r="F69" s="1079" t="s">
        <v>65</v>
      </c>
      <c r="G69" s="1170" t="s">
        <v>152</v>
      </c>
      <c r="H69" s="1044" t="s">
        <v>118</v>
      </c>
      <c r="I69" s="1056"/>
      <c r="J69" s="238" t="s">
        <v>25</v>
      </c>
      <c r="K69" s="237"/>
      <c r="L69" s="237"/>
      <c r="M69" s="237"/>
      <c r="N69" s="236"/>
      <c r="O69" s="227"/>
      <c r="P69" s="226"/>
      <c r="Q69" s="225" t="s">
        <v>69</v>
      </c>
      <c r="R69" s="203">
        <v>2</v>
      </c>
      <c r="S69" s="203">
        <v>2</v>
      </c>
      <c r="T69" s="202">
        <v>2</v>
      </c>
    </row>
    <row r="70" spans="1:21" ht="27.6" customHeight="1" thickBot="1" x14ac:dyDescent="0.3">
      <c r="A70" s="1026"/>
      <c r="B70" s="1029"/>
      <c r="C70" s="1031"/>
      <c r="D70" s="1034"/>
      <c r="E70" s="1082"/>
      <c r="F70" s="1055"/>
      <c r="G70" s="1171"/>
      <c r="H70" s="1023"/>
      <c r="I70" s="1021"/>
      <c r="J70" s="185" t="s">
        <v>26</v>
      </c>
      <c r="K70" s="184">
        <f t="shared" ref="K70:P70" si="22">SUM(K69:K69)</f>
        <v>0</v>
      </c>
      <c r="L70" s="184">
        <f t="shared" si="22"/>
        <v>0</v>
      </c>
      <c r="M70" s="184">
        <f t="shared" si="22"/>
        <v>0</v>
      </c>
      <c r="N70" s="183">
        <f t="shared" si="22"/>
        <v>0</v>
      </c>
      <c r="O70" s="182">
        <f t="shared" si="22"/>
        <v>0</v>
      </c>
      <c r="P70" s="183">
        <f t="shared" si="22"/>
        <v>0</v>
      </c>
      <c r="Q70" s="231"/>
      <c r="R70" s="206"/>
      <c r="S70" s="206"/>
      <c r="T70" s="205"/>
    </row>
    <row r="71" spans="1:21" ht="39" customHeight="1" x14ac:dyDescent="0.25">
      <c r="A71" s="1025" t="s">
        <v>24</v>
      </c>
      <c r="B71" s="1045" t="s">
        <v>27</v>
      </c>
      <c r="C71" s="1047" t="s">
        <v>24</v>
      </c>
      <c r="D71" s="1049" t="s">
        <v>28</v>
      </c>
      <c r="E71" s="1051" t="s">
        <v>35</v>
      </c>
      <c r="F71" s="1054" t="s">
        <v>67</v>
      </c>
      <c r="G71" s="1172" t="s">
        <v>152</v>
      </c>
      <c r="H71" s="1044" t="s">
        <v>118</v>
      </c>
      <c r="I71" s="1056"/>
      <c r="J71" s="214" t="s">
        <v>25</v>
      </c>
      <c r="K71" s="213"/>
      <c r="L71" s="213"/>
      <c r="M71" s="213"/>
      <c r="N71" s="212"/>
      <c r="O71" s="193"/>
      <c r="P71" s="192"/>
      <c r="Q71" s="257" t="s">
        <v>68</v>
      </c>
      <c r="R71" s="926">
        <v>1</v>
      </c>
      <c r="S71" s="607">
        <v>1</v>
      </c>
      <c r="T71" s="608">
        <v>1</v>
      </c>
    </row>
    <row r="72" spans="1:21" ht="14.45" customHeight="1" thickBot="1" x14ac:dyDescent="0.3">
      <c r="A72" s="1026"/>
      <c r="B72" s="1029"/>
      <c r="C72" s="1031"/>
      <c r="D72" s="1034"/>
      <c r="E72" s="1052"/>
      <c r="F72" s="1055"/>
      <c r="G72" s="1171"/>
      <c r="H72" s="1023"/>
      <c r="I72" s="1021"/>
      <c r="J72" s="185" t="s">
        <v>26</v>
      </c>
      <c r="K72" s="184">
        <f>SUM(K71)</f>
        <v>0</v>
      </c>
      <c r="L72" s="184">
        <f>SUM(L71)</f>
        <v>0</v>
      </c>
      <c r="M72" s="184">
        <f t="shared" ref="M72:P72" si="23">SUM(M71)</f>
        <v>0</v>
      </c>
      <c r="N72" s="184">
        <f t="shared" si="23"/>
        <v>0</v>
      </c>
      <c r="O72" s="184">
        <f t="shared" si="23"/>
        <v>0</v>
      </c>
      <c r="P72" s="184">
        <f t="shared" si="23"/>
        <v>0</v>
      </c>
      <c r="Q72" s="207" t="s">
        <v>54</v>
      </c>
      <c r="R72" s="179"/>
      <c r="S72" s="179"/>
      <c r="T72" s="178"/>
    </row>
    <row r="73" spans="1:21" ht="15.75" thickBot="1" x14ac:dyDescent="0.3">
      <c r="A73" s="862" t="s">
        <v>24</v>
      </c>
      <c r="B73" s="819" t="s">
        <v>27</v>
      </c>
      <c r="C73" s="815" t="s">
        <v>24</v>
      </c>
      <c r="D73" s="889" t="s">
        <v>28</v>
      </c>
      <c r="E73" s="995" t="s">
        <v>55</v>
      </c>
      <c r="F73" s="996"/>
      <c r="G73" s="996"/>
      <c r="H73" s="996"/>
      <c r="I73" s="996"/>
      <c r="J73" s="997"/>
      <c r="K73" s="254">
        <f>SUM(K47,K52,K54,K56,K58,K60,K62,K64,K66,K68,K70,K72)</f>
        <v>0</v>
      </c>
      <c r="L73" s="254">
        <f t="shared" ref="L73:O73" si="24">SUM(L47,L52,L54,L56,L58,L60,L62,L64,L66,L68,L70,L72)</f>
        <v>0</v>
      </c>
      <c r="M73" s="254">
        <f>SUM(M47,M52,M54,M56,M58,M60,M62,M64,M66,M68,M70,M72)</f>
        <v>0</v>
      </c>
      <c r="N73" s="254">
        <f t="shared" si="24"/>
        <v>0</v>
      </c>
      <c r="O73" s="254">
        <f t="shared" si="24"/>
        <v>0</v>
      </c>
      <c r="P73" s="254">
        <f>SUM(P47,P52,P54,P56,P58,P60,P62,P64,P66,P68,P70,P72)</f>
        <v>0</v>
      </c>
      <c r="Q73" s="253"/>
      <c r="R73" s="822"/>
      <c r="S73" s="823"/>
      <c r="T73" s="824"/>
    </row>
    <row r="74" spans="1:21" ht="15.75" thickBot="1" x14ac:dyDescent="0.3">
      <c r="A74" s="862" t="s">
        <v>24</v>
      </c>
      <c r="B74" s="821" t="s">
        <v>27</v>
      </c>
      <c r="C74" s="815" t="s">
        <v>24</v>
      </c>
      <c r="D74" s="917" t="s">
        <v>29</v>
      </c>
      <c r="E74" s="1004" t="s">
        <v>147</v>
      </c>
      <c r="F74" s="1005"/>
      <c r="G74" s="1005"/>
      <c r="H74" s="1005"/>
      <c r="I74" s="1005"/>
      <c r="J74" s="1005"/>
      <c r="K74" s="1005"/>
      <c r="L74" s="1005"/>
      <c r="M74" s="1005"/>
      <c r="N74" s="1005"/>
      <c r="O74" s="1005"/>
      <c r="P74" s="1005"/>
      <c r="Q74" s="1005"/>
      <c r="R74" s="1005"/>
      <c r="S74" s="1005"/>
      <c r="T74" s="1005"/>
    </row>
    <row r="75" spans="1:21" x14ac:dyDescent="0.25">
      <c r="A75" s="1024" t="s">
        <v>24</v>
      </c>
      <c r="B75" s="1027" t="s">
        <v>27</v>
      </c>
      <c r="C75" s="1030" t="s">
        <v>24</v>
      </c>
      <c r="D75" s="1032" t="s">
        <v>29</v>
      </c>
      <c r="E75" s="1035" t="s">
        <v>24</v>
      </c>
      <c r="F75" s="1079" t="s">
        <v>163</v>
      </c>
      <c r="G75" s="1041" t="s">
        <v>156</v>
      </c>
      <c r="H75" s="1044" t="s">
        <v>40</v>
      </c>
      <c r="I75" s="1056" t="s">
        <v>725</v>
      </c>
      <c r="J75" s="865" t="s">
        <v>53</v>
      </c>
      <c r="K75" s="927">
        <v>400</v>
      </c>
      <c r="L75" s="927">
        <v>400</v>
      </c>
      <c r="M75" s="927"/>
      <c r="N75" s="928"/>
      <c r="O75" s="929"/>
      <c r="P75" s="930"/>
      <c r="Q75" s="931" t="s">
        <v>166</v>
      </c>
      <c r="R75" s="190">
        <v>100</v>
      </c>
      <c r="S75" s="190">
        <v>100</v>
      </c>
      <c r="T75" s="189">
        <v>100</v>
      </c>
    </row>
    <row r="76" spans="1:21" ht="15.75" thickBot="1" x14ac:dyDescent="0.3">
      <c r="A76" s="1026"/>
      <c r="B76" s="1029"/>
      <c r="C76" s="1031"/>
      <c r="D76" s="1034"/>
      <c r="E76" s="1037"/>
      <c r="F76" s="1055"/>
      <c r="G76" s="1043"/>
      <c r="H76" s="1023"/>
      <c r="I76" s="1021"/>
      <c r="J76" s="185" t="s">
        <v>26</v>
      </c>
      <c r="K76" s="184">
        <f>SUM(K75)</f>
        <v>400</v>
      </c>
      <c r="L76" s="184">
        <f>SUM(L75:L75)</f>
        <v>400</v>
      </c>
      <c r="M76" s="184">
        <f>SUM(M75:M75)</f>
        <v>0</v>
      </c>
      <c r="N76" s="183">
        <f>SUM(N75:N75)</f>
        <v>0</v>
      </c>
      <c r="O76" s="182">
        <f>SUM(O75:O75)</f>
        <v>0</v>
      </c>
      <c r="P76" s="183">
        <f>SUM(P75:P75)</f>
        <v>0</v>
      </c>
      <c r="Q76" s="194"/>
      <c r="R76" s="872"/>
      <c r="S76" s="872"/>
      <c r="T76" s="873"/>
    </row>
    <row r="77" spans="1:21" x14ac:dyDescent="0.25">
      <c r="A77" s="1025" t="s">
        <v>24</v>
      </c>
      <c r="B77" s="1045" t="s">
        <v>27</v>
      </c>
      <c r="C77" s="1047" t="s">
        <v>24</v>
      </c>
      <c r="D77" s="1049" t="s">
        <v>29</v>
      </c>
      <c r="E77" s="1051" t="s">
        <v>27</v>
      </c>
      <c r="F77" s="1054" t="s">
        <v>80</v>
      </c>
      <c r="G77" s="1020" t="s">
        <v>155</v>
      </c>
      <c r="H77" s="1022" t="s">
        <v>40</v>
      </c>
      <c r="I77" s="1020" t="s">
        <v>725</v>
      </c>
      <c r="J77" s="799" t="s">
        <v>53</v>
      </c>
      <c r="K77" s="796">
        <v>14600</v>
      </c>
      <c r="L77" s="796">
        <v>14600</v>
      </c>
      <c r="M77" s="796">
        <v>12700</v>
      </c>
      <c r="N77" s="797"/>
      <c r="O77" s="193"/>
      <c r="P77" s="192"/>
      <c r="Q77" s="609" t="s">
        <v>166</v>
      </c>
      <c r="R77" s="190">
        <v>100</v>
      </c>
      <c r="S77" s="190">
        <v>100</v>
      </c>
      <c r="T77" s="189">
        <v>100</v>
      </c>
    </row>
    <row r="78" spans="1:21" ht="15.75" thickBot="1" x14ac:dyDescent="0.3">
      <c r="A78" s="1026"/>
      <c r="B78" s="1046"/>
      <c r="C78" s="1048"/>
      <c r="D78" s="1050"/>
      <c r="E78" s="1052"/>
      <c r="F78" s="1055"/>
      <c r="G78" s="1021"/>
      <c r="H78" s="1023"/>
      <c r="I78" s="1021"/>
      <c r="J78" s="185" t="s">
        <v>26</v>
      </c>
      <c r="K78" s="184">
        <f>SUM(K77)</f>
        <v>14600</v>
      </c>
      <c r="L78" s="184">
        <f t="shared" ref="L78:P78" si="25">SUM(L77)</f>
        <v>14600</v>
      </c>
      <c r="M78" s="184">
        <f t="shared" si="25"/>
        <v>12700</v>
      </c>
      <c r="N78" s="184">
        <f>SUM(N77)</f>
        <v>0</v>
      </c>
      <c r="O78" s="184">
        <f t="shared" si="25"/>
        <v>0</v>
      </c>
      <c r="P78" s="184">
        <f t="shared" si="25"/>
        <v>0</v>
      </c>
      <c r="Q78" s="932"/>
      <c r="R78" s="872"/>
      <c r="S78" s="872"/>
      <c r="T78" s="873"/>
    </row>
    <row r="79" spans="1:21" x14ac:dyDescent="0.25">
      <c r="A79" s="1024" t="s">
        <v>24</v>
      </c>
      <c r="B79" s="1096" t="s">
        <v>27</v>
      </c>
      <c r="C79" s="1075" t="s">
        <v>24</v>
      </c>
      <c r="D79" s="1076" t="s">
        <v>29</v>
      </c>
      <c r="E79" s="1077" t="s">
        <v>28</v>
      </c>
      <c r="F79" s="1079" t="s">
        <v>81</v>
      </c>
      <c r="G79" s="1056" t="s">
        <v>35</v>
      </c>
      <c r="H79" s="1044" t="s">
        <v>40</v>
      </c>
      <c r="I79" s="1056" t="s">
        <v>725</v>
      </c>
      <c r="J79" s="532" t="s">
        <v>53</v>
      </c>
      <c r="K79" s="635">
        <v>600</v>
      </c>
      <c r="L79" s="635">
        <v>600</v>
      </c>
      <c r="M79" s="635">
        <v>600</v>
      </c>
      <c r="N79" s="802"/>
      <c r="O79" s="227"/>
      <c r="P79" s="226"/>
      <c r="Q79" s="925" t="s">
        <v>166</v>
      </c>
      <c r="R79" s="190">
        <v>100</v>
      </c>
      <c r="S79" s="190">
        <v>100</v>
      </c>
      <c r="T79" s="189">
        <v>100</v>
      </c>
    </row>
    <row r="80" spans="1:21" ht="15.75" thickBot="1" x14ac:dyDescent="0.3">
      <c r="A80" s="1026"/>
      <c r="B80" s="1097"/>
      <c r="C80" s="1048"/>
      <c r="D80" s="1050"/>
      <c r="E80" s="1052"/>
      <c r="F80" s="1055"/>
      <c r="G80" s="1021"/>
      <c r="H80" s="1023"/>
      <c r="I80" s="1021"/>
      <c r="J80" s="185" t="s">
        <v>26</v>
      </c>
      <c r="K80" s="184">
        <f>SUM(K79:K79)</f>
        <v>600</v>
      </c>
      <c r="L80" s="184">
        <f t="shared" ref="L80:P80" si="26">SUM(L79:L79)</f>
        <v>600</v>
      </c>
      <c r="M80" s="184">
        <f t="shared" si="26"/>
        <v>600</v>
      </c>
      <c r="N80" s="183">
        <f t="shared" si="26"/>
        <v>0</v>
      </c>
      <c r="O80" s="182">
        <f>SUM(O79:O79)</f>
        <v>0</v>
      </c>
      <c r="P80" s="183">
        <f t="shared" si="26"/>
        <v>0</v>
      </c>
      <c r="Q80" s="933"/>
      <c r="R80" s="872"/>
      <c r="S80" s="872"/>
      <c r="T80" s="873"/>
    </row>
    <row r="81" spans="1:20" ht="21" x14ac:dyDescent="0.25">
      <c r="A81" s="1025" t="s">
        <v>24</v>
      </c>
      <c r="B81" s="1074" t="s">
        <v>27</v>
      </c>
      <c r="C81" s="1075" t="s">
        <v>24</v>
      </c>
      <c r="D81" s="1076" t="s">
        <v>29</v>
      </c>
      <c r="E81" s="1077" t="s">
        <v>29</v>
      </c>
      <c r="F81" s="1079" t="s">
        <v>82</v>
      </c>
      <c r="G81" s="1056" t="s">
        <v>155</v>
      </c>
      <c r="H81" s="1044" t="s">
        <v>40</v>
      </c>
      <c r="I81" s="1056" t="s">
        <v>721</v>
      </c>
      <c r="J81" s="532" t="s">
        <v>53</v>
      </c>
      <c r="K81" s="635">
        <v>8200</v>
      </c>
      <c r="L81" s="635">
        <v>8200</v>
      </c>
      <c r="M81" s="635">
        <v>8100</v>
      </c>
      <c r="N81" s="802"/>
      <c r="O81" s="227"/>
      <c r="P81" s="226"/>
      <c r="Q81" s="925" t="s">
        <v>151</v>
      </c>
      <c r="R81" s="190">
        <v>10</v>
      </c>
      <c r="S81" s="190">
        <v>10</v>
      </c>
      <c r="T81" s="189">
        <v>10</v>
      </c>
    </row>
    <row r="82" spans="1:20" ht="15.75" thickBot="1" x14ac:dyDescent="0.3">
      <c r="A82" s="1026"/>
      <c r="B82" s="1046"/>
      <c r="C82" s="1048"/>
      <c r="D82" s="1050"/>
      <c r="E82" s="1052"/>
      <c r="F82" s="1055"/>
      <c r="G82" s="1021"/>
      <c r="H82" s="1023"/>
      <c r="I82" s="1021"/>
      <c r="J82" s="185" t="s">
        <v>26</v>
      </c>
      <c r="K82" s="184">
        <f t="shared" ref="K82" si="27">SUM(K81:K81)</f>
        <v>8200</v>
      </c>
      <c r="L82" s="184">
        <f t="shared" ref="L82" si="28">SUM(L81:L81)</f>
        <v>8200</v>
      </c>
      <c r="M82" s="184">
        <f t="shared" ref="M82" si="29">SUM(M81:M81)</f>
        <v>8100</v>
      </c>
      <c r="N82" s="183">
        <f t="shared" ref="N82" si="30">SUM(N81:N81)</f>
        <v>0</v>
      </c>
      <c r="O82" s="182">
        <f t="shared" ref="O82" si="31">SUM(O81:O81)</f>
        <v>0</v>
      </c>
      <c r="P82" s="184">
        <f t="shared" ref="P82" si="32">SUM(P81:P81)</f>
        <v>0</v>
      </c>
      <c r="Q82" s="933"/>
      <c r="R82" s="179"/>
      <c r="S82" s="179"/>
      <c r="T82" s="178"/>
    </row>
    <row r="83" spans="1:20" x14ac:dyDescent="0.25">
      <c r="A83" s="1024" t="s">
        <v>24</v>
      </c>
      <c r="B83" s="1028" t="s">
        <v>27</v>
      </c>
      <c r="C83" s="1030" t="s">
        <v>24</v>
      </c>
      <c r="D83" s="1076" t="s">
        <v>29</v>
      </c>
      <c r="E83" s="1081" t="s">
        <v>30</v>
      </c>
      <c r="F83" s="1079" t="s">
        <v>83</v>
      </c>
      <c r="G83" s="1042" t="s">
        <v>156</v>
      </c>
      <c r="H83" s="1044" t="s">
        <v>40</v>
      </c>
      <c r="I83" s="1056" t="s">
        <v>721</v>
      </c>
      <c r="J83" s="532" t="s">
        <v>53</v>
      </c>
      <c r="K83" s="635">
        <v>23600</v>
      </c>
      <c r="L83" s="635">
        <v>23600</v>
      </c>
      <c r="M83" s="635">
        <v>23300</v>
      </c>
      <c r="N83" s="802"/>
      <c r="O83" s="227"/>
      <c r="P83" s="226"/>
      <c r="Q83" s="600" t="s">
        <v>166</v>
      </c>
      <c r="R83" s="203">
        <v>100</v>
      </c>
      <c r="S83" s="203">
        <v>100</v>
      </c>
      <c r="T83" s="202">
        <v>100</v>
      </c>
    </row>
    <row r="84" spans="1:20" ht="15.75" thickBot="1" x14ac:dyDescent="0.3">
      <c r="A84" s="1026"/>
      <c r="B84" s="1029"/>
      <c r="C84" s="1031"/>
      <c r="D84" s="1050"/>
      <c r="E84" s="1082"/>
      <c r="F84" s="1055"/>
      <c r="G84" s="1043"/>
      <c r="H84" s="1023"/>
      <c r="I84" s="1021"/>
      <c r="J84" s="185" t="s">
        <v>26</v>
      </c>
      <c r="K84" s="184">
        <f>SUM(K83:K83)</f>
        <v>23600</v>
      </c>
      <c r="L84" s="184">
        <f t="shared" ref="L84:P84" si="33">SUM(L83:L83)</f>
        <v>23600</v>
      </c>
      <c r="M84" s="184">
        <f t="shared" si="33"/>
        <v>23300</v>
      </c>
      <c r="N84" s="183">
        <f t="shared" si="33"/>
        <v>0</v>
      </c>
      <c r="O84" s="182">
        <f t="shared" si="33"/>
        <v>0</v>
      </c>
      <c r="P84" s="183">
        <f t="shared" si="33"/>
        <v>0</v>
      </c>
      <c r="Q84" s="934"/>
      <c r="R84" s="206"/>
      <c r="S84" s="206"/>
      <c r="T84" s="205"/>
    </row>
    <row r="85" spans="1:20" x14ac:dyDescent="0.25">
      <c r="A85" s="1024" t="s">
        <v>24</v>
      </c>
      <c r="B85" s="1027" t="s">
        <v>27</v>
      </c>
      <c r="C85" s="1089" t="s">
        <v>24</v>
      </c>
      <c r="D85" s="1076" t="s">
        <v>29</v>
      </c>
      <c r="E85" s="1090" t="s">
        <v>49</v>
      </c>
      <c r="F85" s="1079" t="s">
        <v>84</v>
      </c>
      <c r="G85" s="1041" t="s">
        <v>154</v>
      </c>
      <c r="H85" s="1044" t="s">
        <v>40</v>
      </c>
      <c r="I85" s="1056" t="s">
        <v>721</v>
      </c>
      <c r="J85" s="532" t="s">
        <v>53</v>
      </c>
      <c r="K85" s="533">
        <v>4500</v>
      </c>
      <c r="L85" s="533">
        <v>4500</v>
      </c>
      <c r="M85" s="533">
        <v>4300</v>
      </c>
      <c r="N85" s="534"/>
      <c r="O85" s="801"/>
      <c r="P85" s="802"/>
      <c r="Q85" s="1057" t="s">
        <v>166</v>
      </c>
      <c r="R85" s="1016">
        <v>100</v>
      </c>
      <c r="S85" s="1016">
        <v>100</v>
      </c>
      <c r="T85" s="1018">
        <v>100</v>
      </c>
    </row>
    <row r="86" spans="1:20" x14ac:dyDescent="0.25">
      <c r="A86" s="1025"/>
      <c r="B86" s="1045"/>
      <c r="C86" s="1047"/>
      <c r="D86" s="1049"/>
      <c r="E86" s="1051"/>
      <c r="F86" s="1054"/>
      <c r="G86" s="1020"/>
      <c r="H86" s="1022"/>
      <c r="I86" s="1020"/>
      <c r="J86" s="806" t="s">
        <v>25</v>
      </c>
      <c r="K86" s="807"/>
      <c r="L86" s="807"/>
      <c r="M86" s="807"/>
      <c r="N86" s="808"/>
      <c r="O86" s="935"/>
      <c r="P86" s="874"/>
      <c r="Q86" s="1058"/>
      <c r="R86" s="1017"/>
      <c r="S86" s="1017"/>
      <c r="T86" s="1019"/>
    </row>
    <row r="87" spans="1:20" ht="15.75" thickBot="1" x14ac:dyDescent="0.3">
      <c r="A87" s="1026"/>
      <c r="B87" s="1029"/>
      <c r="C87" s="1031"/>
      <c r="D87" s="1050"/>
      <c r="E87" s="1082"/>
      <c r="F87" s="1055"/>
      <c r="G87" s="1043"/>
      <c r="H87" s="1023"/>
      <c r="I87" s="1021"/>
      <c r="J87" s="185" t="s">
        <v>26</v>
      </c>
      <c r="K87" s="184">
        <f>SUM(K85,K86)</f>
        <v>4500</v>
      </c>
      <c r="L87" s="184">
        <f t="shared" ref="L87:P87" si="34">SUM(L85,L86)</f>
        <v>4500</v>
      </c>
      <c r="M87" s="184">
        <f t="shared" si="34"/>
        <v>4300</v>
      </c>
      <c r="N87" s="181">
        <f t="shared" si="34"/>
        <v>0</v>
      </c>
      <c r="O87" s="208">
        <f>SUM(O85,O86)</f>
        <v>0</v>
      </c>
      <c r="P87" s="184">
        <f t="shared" si="34"/>
        <v>0</v>
      </c>
      <c r="Q87" s="933"/>
      <c r="R87" s="179"/>
      <c r="S87" s="179"/>
      <c r="T87" s="178"/>
    </row>
    <row r="88" spans="1:20" x14ac:dyDescent="0.25">
      <c r="A88" s="1024" t="s">
        <v>24</v>
      </c>
      <c r="B88" s="1028" t="s">
        <v>27</v>
      </c>
      <c r="C88" s="1030" t="s">
        <v>24</v>
      </c>
      <c r="D88" s="1076" t="s">
        <v>29</v>
      </c>
      <c r="E88" s="1081" t="s">
        <v>31</v>
      </c>
      <c r="F88" s="1079" t="s">
        <v>85</v>
      </c>
      <c r="G88" s="1042" t="s">
        <v>157</v>
      </c>
      <c r="H88" s="1044" t="s">
        <v>40</v>
      </c>
      <c r="I88" s="1056" t="s">
        <v>726</v>
      </c>
      <c r="J88" s="532" t="s">
        <v>53</v>
      </c>
      <c r="K88" s="635">
        <v>187600</v>
      </c>
      <c r="L88" s="635">
        <v>187600</v>
      </c>
      <c r="M88" s="635">
        <v>24400</v>
      </c>
      <c r="N88" s="802"/>
      <c r="O88" s="227"/>
      <c r="P88" s="226"/>
      <c r="Q88" s="925" t="s">
        <v>166</v>
      </c>
      <c r="R88" s="203">
        <v>100</v>
      </c>
      <c r="S88" s="203">
        <v>100</v>
      </c>
      <c r="T88" s="202">
        <v>100</v>
      </c>
    </row>
    <row r="89" spans="1:20" ht="15.75" thickBot="1" x14ac:dyDescent="0.3">
      <c r="A89" s="1026"/>
      <c r="B89" s="1029"/>
      <c r="C89" s="1031"/>
      <c r="D89" s="1050"/>
      <c r="E89" s="1082"/>
      <c r="F89" s="1055"/>
      <c r="G89" s="1043"/>
      <c r="H89" s="1023"/>
      <c r="I89" s="1021"/>
      <c r="J89" s="185" t="s">
        <v>26</v>
      </c>
      <c r="K89" s="184">
        <f t="shared" ref="K89:P89" si="35">SUM(K88:K88)</f>
        <v>187600</v>
      </c>
      <c r="L89" s="184">
        <f t="shared" si="35"/>
        <v>187600</v>
      </c>
      <c r="M89" s="184">
        <f t="shared" si="35"/>
        <v>24400</v>
      </c>
      <c r="N89" s="183">
        <f t="shared" si="35"/>
        <v>0</v>
      </c>
      <c r="O89" s="182">
        <f t="shared" si="35"/>
        <v>0</v>
      </c>
      <c r="P89" s="183">
        <f t="shared" si="35"/>
        <v>0</v>
      </c>
      <c r="Q89" s="933"/>
      <c r="R89" s="206"/>
      <c r="S89" s="206"/>
      <c r="T89" s="205"/>
    </row>
    <row r="90" spans="1:20" x14ac:dyDescent="0.25">
      <c r="A90" s="1024" t="s">
        <v>24</v>
      </c>
      <c r="B90" s="1028" t="s">
        <v>27</v>
      </c>
      <c r="C90" s="1030" t="s">
        <v>24</v>
      </c>
      <c r="D90" s="1033" t="s">
        <v>29</v>
      </c>
      <c r="E90" s="1051" t="s">
        <v>32</v>
      </c>
      <c r="F90" s="1054" t="s">
        <v>86</v>
      </c>
      <c r="G90" s="1020" t="s">
        <v>158</v>
      </c>
      <c r="H90" s="1044" t="s">
        <v>40</v>
      </c>
      <c r="I90" s="1056" t="s">
        <v>721</v>
      </c>
      <c r="J90" s="795" t="s">
        <v>53</v>
      </c>
      <c r="K90" s="796">
        <v>15300</v>
      </c>
      <c r="L90" s="796">
        <v>15300</v>
      </c>
      <c r="M90" s="796">
        <v>15100</v>
      </c>
      <c r="N90" s="797"/>
      <c r="O90" s="193"/>
      <c r="P90" s="192"/>
      <c r="Q90" s="925" t="s">
        <v>166</v>
      </c>
      <c r="R90" s="926">
        <v>100</v>
      </c>
      <c r="S90" s="607">
        <v>100</v>
      </c>
      <c r="T90" s="608">
        <v>100</v>
      </c>
    </row>
    <row r="91" spans="1:20" ht="22.5" thickBot="1" x14ac:dyDescent="0.3">
      <c r="A91" s="1026"/>
      <c r="B91" s="1029"/>
      <c r="C91" s="1031"/>
      <c r="D91" s="1034"/>
      <c r="E91" s="1052"/>
      <c r="F91" s="1055"/>
      <c r="G91" s="1043"/>
      <c r="H91" s="1023"/>
      <c r="I91" s="1021"/>
      <c r="J91" s="936" t="s">
        <v>26</v>
      </c>
      <c r="K91" s="184">
        <f>SUM(K90)</f>
        <v>15300</v>
      </c>
      <c r="L91" s="184">
        <f t="shared" ref="L91" si="36">SUM(L90)</f>
        <v>15300</v>
      </c>
      <c r="M91" s="184">
        <f>SUM(M90)</f>
        <v>15100</v>
      </c>
      <c r="N91" s="181">
        <f t="shared" ref="N91:O91" si="37">SUM(N90)</f>
        <v>0</v>
      </c>
      <c r="O91" s="208">
        <f t="shared" si="37"/>
        <v>0</v>
      </c>
      <c r="P91" s="184">
        <f>SUM(P90)</f>
        <v>0</v>
      </c>
      <c r="Q91" s="207" t="s">
        <v>54</v>
      </c>
      <c r="R91" s="179"/>
      <c r="S91" s="179"/>
      <c r="T91" s="178"/>
    </row>
    <row r="92" spans="1:20" x14ac:dyDescent="0.25">
      <c r="A92" s="1024" t="s">
        <v>24</v>
      </c>
      <c r="B92" s="1028" t="s">
        <v>27</v>
      </c>
      <c r="C92" s="1030" t="s">
        <v>24</v>
      </c>
      <c r="D92" s="1033" t="s">
        <v>29</v>
      </c>
      <c r="E92" s="1081" t="s">
        <v>74</v>
      </c>
      <c r="F92" s="1079" t="s">
        <v>87</v>
      </c>
      <c r="G92" s="1042" t="s">
        <v>155</v>
      </c>
      <c r="H92" s="1044" t="s">
        <v>119</v>
      </c>
      <c r="I92" s="1056" t="s">
        <v>727</v>
      </c>
      <c r="J92" s="532" t="s">
        <v>53</v>
      </c>
      <c r="K92" s="635">
        <v>13900</v>
      </c>
      <c r="L92" s="635">
        <v>13900</v>
      </c>
      <c r="M92" s="635">
        <v>12400</v>
      </c>
      <c r="N92" s="802"/>
      <c r="O92" s="218"/>
      <c r="P92" s="217"/>
      <c r="Q92" s="600" t="s">
        <v>166</v>
      </c>
      <c r="R92" s="203">
        <v>100</v>
      </c>
      <c r="S92" s="203">
        <v>100</v>
      </c>
      <c r="T92" s="202">
        <v>100</v>
      </c>
    </row>
    <row r="93" spans="1:20" ht="15.75" thickBot="1" x14ac:dyDescent="0.3">
      <c r="A93" s="1026"/>
      <c r="B93" s="1029"/>
      <c r="C93" s="1031"/>
      <c r="D93" s="1034"/>
      <c r="E93" s="1082"/>
      <c r="F93" s="1055"/>
      <c r="G93" s="1043"/>
      <c r="H93" s="1023"/>
      <c r="I93" s="1021"/>
      <c r="J93" s="185" t="s">
        <v>26</v>
      </c>
      <c r="K93" s="184">
        <f>SUM(K92:K92)</f>
        <v>13900</v>
      </c>
      <c r="L93" s="184">
        <f t="shared" ref="L93:P93" si="38">SUM(L92:L92)</f>
        <v>13900</v>
      </c>
      <c r="M93" s="184">
        <f t="shared" si="38"/>
        <v>12400</v>
      </c>
      <c r="N93" s="183">
        <f t="shared" si="38"/>
        <v>0</v>
      </c>
      <c r="O93" s="182">
        <f t="shared" si="38"/>
        <v>0</v>
      </c>
      <c r="P93" s="181">
        <f t="shared" si="38"/>
        <v>0</v>
      </c>
      <c r="Q93" s="934"/>
      <c r="R93" s="206"/>
      <c r="S93" s="206"/>
      <c r="T93" s="205"/>
    </row>
    <row r="94" spans="1:20" ht="21" x14ac:dyDescent="0.25">
      <c r="A94" s="1024" t="s">
        <v>24</v>
      </c>
      <c r="B94" s="1028" t="s">
        <v>27</v>
      </c>
      <c r="C94" s="1030" t="s">
        <v>24</v>
      </c>
      <c r="D94" s="1033" t="s">
        <v>29</v>
      </c>
      <c r="E94" s="1081" t="s">
        <v>75</v>
      </c>
      <c r="F94" s="1079" t="s">
        <v>88</v>
      </c>
      <c r="G94" s="1042" t="s">
        <v>155</v>
      </c>
      <c r="H94" s="1044" t="s">
        <v>120</v>
      </c>
      <c r="I94" s="1056" t="s">
        <v>728</v>
      </c>
      <c r="J94" s="532" t="s">
        <v>53</v>
      </c>
      <c r="K94" s="635">
        <v>21000</v>
      </c>
      <c r="L94" s="635">
        <v>21000</v>
      </c>
      <c r="M94" s="635">
        <v>12600</v>
      </c>
      <c r="N94" s="802"/>
      <c r="O94" s="227"/>
      <c r="P94" s="599"/>
      <c r="Q94" s="937" t="s">
        <v>167</v>
      </c>
      <c r="R94" s="938">
        <v>100</v>
      </c>
      <c r="S94" s="939">
        <v>100</v>
      </c>
      <c r="T94" s="608">
        <v>100</v>
      </c>
    </row>
    <row r="95" spans="1:20" ht="15.75" thickBot="1" x14ac:dyDescent="0.3">
      <c r="A95" s="1026"/>
      <c r="B95" s="1029"/>
      <c r="C95" s="1031"/>
      <c r="D95" s="1034"/>
      <c r="E95" s="1082"/>
      <c r="F95" s="1055"/>
      <c r="G95" s="1043"/>
      <c r="H95" s="1023"/>
      <c r="I95" s="1021"/>
      <c r="J95" s="185" t="s">
        <v>26</v>
      </c>
      <c r="K95" s="184">
        <f t="shared" ref="K95:P95" si="39">SUM(K94:K94)</f>
        <v>21000</v>
      </c>
      <c r="L95" s="184">
        <f t="shared" si="39"/>
        <v>21000</v>
      </c>
      <c r="M95" s="184">
        <f t="shared" si="39"/>
        <v>12600</v>
      </c>
      <c r="N95" s="183">
        <f t="shared" si="39"/>
        <v>0</v>
      </c>
      <c r="O95" s="182">
        <f t="shared" si="39"/>
        <v>0</v>
      </c>
      <c r="P95" s="181">
        <f t="shared" si="39"/>
        <v>0</v>
      </c>
      <c r="Q95" s="940"/>
      <c r="R95" s="179"/>
      <c r="S95" s="179"/>
      <c r="T95" s="178"/>
    </row>
    <row r="96" spans="1:20" x14ac:dyDescent="0.25">
      <c r="A96" s="1024" t="s">
        <v>24</v>
      </c>
      <c r="B96" s="1028" t="s">
        <v>27</v>
      </c>
      <c r="C96" s="1030" t="s">
        <v>24</v>
      </c>
      <c r="D96" s="1033" t="s">
        <v>29</v>
      </c>
      <c r="E96" s="1081" t="s">
        <v>33</v>
      </c>
      <c r="F96" s="1079" t="s">
        <v>89</v>
      </c>
      <c r="G96" s="1042" t="s">
        <v>678</v>
      </c>
      <c r="H96" s="1083" t="s">
        <v>121</v>
      </c>
      <c r="I96" s="1086" t="s">
        <v>729</v>
      </c>
      <c r="J96" s="532" t="s">
        <v>53</v>
      </c>
      <c r="K96" s="533">
        <v>184000</v>
      </c>
      <c r="L96" s="533">
        <v>184000</v>
      </c>
      <c r="M96" s="533">
        <v>144100</v>
      </c>
      <c r="N96" s="534"/>
      <c r="O96" s="801"/>
      <c r="P96" s="800"/>
      <c r="Q96" s="1059" t="s">
        <v>166</v>
      </c>
      <c r="R96" s="1016">
        <v>100</v>
      </c>
      <c r="S96" s="1016">
        <v>100</v>
      </c>
      <c r="T96" s="1018">
        <v>100</v>
      </c>
    </row>
    <row r="97" spans="1:20" x14ac:dyDescent="0.25">
      <c r="A97" s="1025"/>
      <c r="B97" s="1045"/>
      <c r="C97" s="1047"/>
      <c r="D97" s="1049"/>
      <c r="E97" s="1051"/>
      <c r="F97" s="1054"/>
      <c r="G97" s="1020"/>
      <c r="H97" s="1084"/>
      <c r="I97" s="1087"/>
      <c r="J97" s="806" t="s">
        <v>25</v>
      </c>
      <c r="K97" s="807"/>
      <c r="L97" s="807"/>
      <c r="M97" s="807"/>
      <c r="N97" s="808"/>
      <c r="O97" s="935"/>
      <c r="P97" s="808"/>
      <c r="Q97" s="1060"/>
      <c r="R97" s="1017"/>
      <c r="S97" s="1017"/>
      <c r="T97" s="1019"/>
    </row>
    <row r="98" spans="1:20" ht="15.75" thickBot="1" x14ac:dyDescent="0.3">
      <c r="A98" s="1026"/>
      <c r="B98" s="1029"/>
      <c r="C98" s="1031"/>
      <c r="D98" s="1034"/>
      <c r="E98" s="1082"/>
      <c r="F98" s="1055"/>
      <c r="G98" s="1043"/>
      <c r="H98" s="1085"/>
      <c r="I98" s="1088"/>
      <c r="J98" s="185" t="s">
        <v>26</v>
      </c>
      <c r="K98" s="184">
        <f>SUM(K96,K97)</f>
        <v>184000</v>
      </c>
      <c r="L98" s="184">
        <f t="shared" ref="L98:O98" si="40">SUM(L96,L97)</f>
        <v>184000</v>
      </c>
      <c r="M98" s="184">
        <f t="shared" si="40"/>
        <v>144100</v>
      </c>
      <c r="N98" s="181">
        <f t="shared" si="40"/>
        <v>0</v>
      </c>
      <c r="O98" s="208">
        <f t="shared" si="40"/>
        <v>0</v>
      </c>
      <c r="P98" s="181">
        <f>SUM(P96,P97)</f>
        <v>0</v>
      </c>
      <c r="Q98" s="940"/>
      <c r="R98" s="179"/>
      <c r="S98" s="179"/>
      <c r="T98" s="178"/>
    </row>
    <row r="99" spans="1:20" x14ac:dyDescent="0.25">
      <c r="A99" s="1025" t="s">
        <v>24</v>
      </c>
      <c r="B99" s="1045" t="s">
        <v>27</v>
      </c>
      <c r="C99" s="1047" t="s">
        <v>24</v>
      </c>
      <c r="D99" s="1049" t="s">
        <v>29</v>
      </c>
      <c r="E99" s="1051" t="s">
        <v>34</v>
      </c>
      <c r="F99" s="1054" t="s">
        <v>90</v>
      </c>
      <c r="G99" s="1020" t="s">
        <v>159</v>
      </c>
      <c r="H99" s="1083" t="s">
        <v>119</v>
      </c>
      <c r="I99" s="1086" t="s">
        <v>730</v>
      </c>
      <c r="J99" s="795" t="s">
        <v>25</v>
      </c>
      <c r="K99" s="796">
        <v>39400</v>
      </c>
      <c r="L99" s="796">
        <v>39400</v>
      </c>
      <c r="M99" s="796">
        <v>24300</v>
      </c>
      <c r="N99" s="803"/>
      <c r="O99" s="941"/>
      <c r="P99" s="534"/>
      <c r="Q99" s="1061" t="s">
        <v>166</v>
      </c>
      <c r="R99" s="1016">
        <v>100</v>
      </c>
      <c r="S99" s="1016">
        <v>100</v>
      </c>
      <c r="T99" s="1018">
        <v>100</v>
      </c>
    </row>
    <row r="100" spans="1:20" x14ac:dyDescent="0.25">
      <c r="A100" s="1025"/>
      <c r="B100" s="1045"/>
      <c r="C100" s="1047"/>
      <c r="D100" s="1049"/>
      <c r="E100" s="1051"/>
      <c r="F100" s="1054"/>
      <c r="G100" s="1020"/>
      <c r="H100" s="1084"/>
      <c r="I100" s="1087"/>
      <c r="J100" s="942" t="s">
        <v>53</v>
      </c>
      <c r="K100" s="943">
        <v>666100</v>
      </c>
      <c r="L100" s="943">
        <v>666100</v>
      </c>
      <c r="M100" s="943">
        <v>608600</v>
      </c>
      <c r="N100" s="803"/>
      <c r="O100" s="944"/>
      <c r="P100" s="945"/>
      <c r="Q100" s="1062"/>
      <c r="R100" s="1017"/>
      <c r="S100" s="1017"/>
      <c r="T100" s="1019"/>
    </row>
    <row r="101" spans="1:20" ht="22.5" thickBot="1" x14ac:dyDescent="0.3">
      <c r="A101" s="1026"/>
      <c r="B101" s="1029"/>
      <c r="C101" s="1031"/>
      <c r="D101" s="1034"/>
      <c r="E101" s="1052"/>
      <c r="F101" s="1055"/>
      <c r="G101" s="1043"/>
      <c r="H101" s="1085"/>
      <c r="I101" s="1088"/>
      <c r="J101" s="185" t="s">
        <v>26</v>
      </c>
      <c r="K101" s="184">
        <f>SUM(K99,K100)</f>
        <v>705500</v>
      </c>
      <c r="L101" s="184">
        <f t="shared" ref="L101:N101" si="41">SUM(L99,L100)</f>
        <v>705500</v>
      </c>
      <c r="M101" s="184">
        <f t="shared" si="41"/>
        <v>632900</v>
      </c>
      <c r="N101" s="183">
        <f t="shared" si="41"/>
        <v>0</v>
      </c>
      <c r="O101" s="182">
        <f t="shared" ref="O101:P101" si="42">SUM(O99)</f>
        <v>0</v>
      </c>
      <c r="P101" s="181">
        <f t="shared" si="42"/>
        <v>0</v>
      </c>
      <c r="Q101" s="207" t="s">
        <v>54</v>
      </c>
      <c r="R101" s="179"/>
      <c r="S101" s="179"/>
      <c r="T101" s="178"/>
    </row>
    <row r="102" spans="1:20" x14ac:dyDescent="0.25">
      <c r="A102" s="1024" t="s">
        <v>24</v>
      </c>
      <c r="B102" s="1028" t="s">
        <v>27</v>
      </c>
      <c r="C102" s="1030" t="s">
        <v>24</v>
      </c>
      <c r="D102" s="1076" t="s">
        <v>29</v>
      </c>
      <c r="E102" s="1081" t="s">
        <v>66</v>
      </c>
      <c r="F102" s="1079" t="s">
        <v>91</v>
      </c>
      <c r="G102" s="1042" t="s">
        <v>152</v>
      </c>
      <c r="H102" s="1083" t="s">
        <v>122</v>
      </c>
      <c r="I102" s="1056" t="s">
        <v>723</v>
      </c>
      <c r="J102" s="532" t="s">
        <v>53</v>
      </c>
      <c r="K102" s="533">
        <v>5300</v>
      </c>
      <c r="L102" s="533">
        <v>5300</v>
      </c>
      <c r="M102" s="533">
        <v>4900</v>
      </c>
      <c r="N102" s="534"/>
      <c r="O102" s="801"/>
      <c r="P102" s="802"/>
      <c r="Q102" s="1057" t="s">
        <v>174</v>
      </c>
      <c r="R102" s="1016">
        <v>440</v>
      </c>
      <c r="S102" s="1016">
        <v>440</v>
      </c>
      <c r="T102" s="1018">
        <v>440</v>
      </c>
    </row>
    <row r="103" spans="1:20" x14ac:dyDescent="0.25">
      <c r="A103" s="1025"/>
      <c r="B103" s="1045"/>
      <c r="C103" s="1047"/>
      <c r="D103" s="1049"/>
      <c r="E103" s="1051"/>
      <c r="F103" s="1054"/>
      <c r="G103" s="1020"/>
      <c r="H103" s="1084"/>
      <c r="I103" s="1042"/>
      <c r="J103" s="795" t="s">
        <v>25</v>
      </c>
      <c r="K103" s="796">
        <v>133500</v>
      </c>
      <c r="L103" s="796">
        <v>133500</v>
      </c>
      <c r="M103" s="796">
        <v>80800</v>
      </c>
      <c r="N103" s="797"/>
      <c r="O103" s="798"/>
      <c r="P103" s="803"/>
      <c r="Q103" s="1058"/>
      <c r="R103" s="1145"/>
      <c r="S103" s="1145"/>
      <c r="T103" s="1146"/>
    </row>
    <row r="104" spans="1:20" x14ac:dyDescent="0.25">
      <c r="A104" s="1025"/>
      <c r="B104" s="1045"/>
      <c r="C104" s="1047"/>
      <c r="D104" s="1049"/>
      <c r="E104" s="1051"/>
      <c r="F104" s="1054"/>
      <c r="G104" s="1020"/>
      <c r="H104" s="1084"/>
      <c r="I104" s="875" t="s">
        <v>731</v>
      </c>
      <c r="J104" s="795" t="s">
        <v>25</v>
      </c>
      <c r="K104" s="796">
        <v>2200</v>
      </c>
      <c r="L104" s="796">
        <v>2200</v>
      </c>
      <c r="M104" s="796"/>
      <c r="N104" s="797"/>
      <c r="O104" s="798"/>
      <c r="P104" s="803"/>
      <c r="Q104" s="1063"/>
      <c r="R104" s="1017"/>
      <c r="S104" s="1017"/>
      <c r="T104" s="1019"/>
    </row>
    <row r="105" spans="1:20" ht="15.75" thickBot="1" x14ac:dyDescent="0.3">
      <c r="A105" s="1026"/>
      <c r="B105" s="1029"/>
      <c r="C105" s="1031"/>
      <c r="D105" s="1050"/>
      <c r="E105" s="1082"/>
      <c r="F105" s="1055"/>
      <c r="G105" s="1043"/>
      <c r="H105" s="1085"/>
      <c r="I105" s="974"/>
      <c r="J105" s="185" t="s">
        <v>26</v>
      </c>
      <c r="K105" s="184">
        <f>SUM(K102,K103,K104)</f>
        <v>141000</v>
      </c>
      <c r="L105" s="184">
        <f t="shared" ref="L105:O105" si="43">SUM(L102,L103,L104)</f>
        <v>141000</v>
      </c>
      <c r="M105" s="184">
        <f t="shared" si="43"/>
        <v>85700</v>
      </c>
      <c r="N105" s="181">
        <f t="shared" si="43"/>
        <v>0</v>
      </c>
      <c r="O105" s="208">
        <f t="shared" si="43"/>
        <v>0</v>
      </c>
      <c r="P105" s="183">
        <f>SUM(P102,P103,P104)</f>
        <v>0</v>
      </c>
      <c r="Q105" s="933"/>
      <c r="R105" s="179"/>
      <c r="S105" s="179"/>
      <c r="T105" s="178"/>
    </row>
    <row r="106" spans="1:20" x14ac:dyDescent="0.25">
      <c r="A106" s="1024" t="s">
        <v>24</v>
      </c>
      <c r="B106" s="1028" t="s">
        <v>27</v>
      </c>
      <c r="C106" s="1030" t="s">
        <v>24</v>
      </c>
      <c r="D106" s="1033" t="s">
        <v>29</v>
      </c>
      <c r="E106" s="1051" t="s">
        <v>35</v>
      </c>
      <c r="F106" s="1054" t="s">
        <v>92</v>
      </c>
      <c r="G106" s="1020" t="s">
        <v>160</v>
      </c>
      <c r="H106" s="1044" t="s">
        <v>123</v>
      </c>
      <c r="I106" s="1056" t="s">
        <v>732</v>
      </c>
      <c r="J106" s="795" t="s">
        <v>53</v>
      </c>
      <c r="K106" s="796">
        <v>17300</v>
      </c>
      <c r="L106" s="796">
        <v>17300</v>
      </c>
      <c r="M106" s="796">
        <v>9500</v>
      </c>
      <c r="N106" s="797"/>
      <c r="O106" s="798"/>
      <c r="P106" s="797"/>
      <c r="Q106" s="925" t="s">
        <v>174</v>
      </c>
      <c r="R106" s="926">
        <v>600</v>
      </c>
      <c r="S106" s="607">
        <v>600</v>
      </c>
      <c r="T106" s="608">
        <v>600</v>
      </c>
    </row>
    <row r="107" spans="1:20" ht="22.5" thickBot="1" x14ac:dyDescent="0.3">
      <c r="A107" s="1026"/>
      <c r="B107" s="1029"/>
      <c r="C107" s="1031"/>
      <c r="D107" s="1034"/>
      <c r="E107" s="1052"/>
      <c r="F107" s="1055"/>
      <c r="G107" s="1043"/>
      <c r="H107" s="1023"/>
      <c r="I107" s="1021"/>
      <c r="J107" s="185" t="s">
        <v>26</v>
      </c>
      <c r="K107" s="184">
        <f>SUM(K106)</f>
        <v>17300</v>
      </c>
      <c r="L107" s="184">
        <f t="shared" ref="L107" si="44">SUM(L106)</f>
        <v>17300</v>
      </c>
      <c r="M107" s="184">
        <f>SUM(M106)</f>
        <v>9500</v>
      </c>
      <c r="N107" s="181">
        <f t="shared" ref="N107:O107" si="45">SUM(N106)</f>
        <v>0</v>
      </c>
      <c r="O107" s="208">
        <f t="shared" si="45"/>
        <v>0</v>
      </c>
      <c r="P107" s="184">
        <f>SUM(P106)</f>
        <v>0</v>
      </c>
      <c r="Q107" s="207" t="s">
        <v>54</v>
      </c>
      <c r="R107" s="179"/>
      <c r="S107" s="179"/>
      <c r="T107" s="178"/>
    </row>
    <row r="108" spans="1:20" x14ac:dyDescent="0.25">
      <c r="A108" s="1024" t="s">
        <v>24</v>
      </c>
      <c r="B108" s="1028" t="s">
        <v>27</v>
      </c>
      <c r="C108" s="1030" t="s">
        <v>24</v>
      </c>
      <c r="D108" s="1033" t="s">
        <v>29</v>
      </c>
      <c r="E108" s="1081" t="s">
        <v>76</v>
      </c>
      <c r="F108" s="1079" t="s">
        <v>93</v>
      </c>
      <c r="G108" s="1042" t="s">
        <v>152</v>
      </c>
      <c r="H108" s="1044" t="s">
        <v>122</v>
      </c>
      <c r="I108" s="1056" t="s">
        <v>733</v>
      </c>
      <c r="J108" s="532" t="s">
        <v>53</v>
      </c>
      <c r="K108" s="635">
        <v>18500</v>
      </c>
      <c r="L108" s="635">
        <v>18500</v>
      </c>
      <c r="M108" s="635">
        <v>13200</v>
      </c>
      <c r="N108" s="802"/>
      <c r="O108" s="946"/>
      <c r="P108" s="802"/>
      <c r="Q108" s="600" t="s">
        <v>173</v>
      </c>
      <c r="R108" s="203">
        <v>150</v>
      </c>
      <c r="S108" s="203">
        <v>160</v>
      </c>
      <c r="T108" s="202">
        <v>170</v>
      </c>
    </row>
    <row r="109" spans="1:20" ht="15.75" thickBot="1" x14ac:dyDescent="0.3">
      <c r="A109" s="1026"/>
      <c r="B109" s="1029"/>
      <c r="C109" s="1031"/>
      <c r="D109" s="1034"/>
      <c r="E109" s="1082"/>
      <c r="F109" s="1055"/>
      <c r="G109" s="1043"/>
      <c r="H109" s="1023"/>
      <c r="I109" s="1021"/>
      <c r="J109" s="185" t="s">
        <v>26</v>
      </c>
      <c r="K109" s="184">
        <f t="shared" ref="K109:P109" si="46">SUM(K108:K108)</f>
        <v>18500</v>
      </c>
      <c r="L109" s="184">
        <f t="shared" si="46"/>
        <v>18500</v>
      </c>
      <c r="M109" s="184">
        <f t="shared" si="46"/>
        <v>13200</v>
      </c>
      <c r="N109" s="183">
        <f t="shared" si="46"/>
        <v>0</v>
      </c>
      <c r="O109" s="182">
        <f t="shared" si="46"/>
        <v>0</v>
      </c>
      <c r="P109" s="183">
        <f t="shared" si="46"/>
        <v>0</v>
      </c>
      <c r="Q109" s="934"/>
      <c r="R109" s="206"/>
      <c r="S109" s="206"/>
      <c r="T109" s="205"/>
    </row>
    <row r="110" spans="1:20" x14ac:dyDescent="0.25">
      <c r="A110" s="1024" t="s">
        <v>24</v>
      </c>
      <c r="B110" s="1028" t="s">
        <v>27</v>
      </c>
      <c r="C110" s="1030" t="s">
        <v>24</v>
      </c>
      <c r="D110" s="1033" t="s">
        <v>29</v>
      </c>
      <c r="E110" s="1081" t="s">
        <v>77</v>
      </c>
      <c r="F110" s="1079" t="s">
        <v>94</v>
      </c>
      <c r="G110" s="1042" t="s">
        <v>152</v>
      </c>
      <c r="H110" s="1044" t="s">
        <v>124</v>
      </c>
      <c r="I110" s="1056" t="s">
        <v>734</v>
      </c>
      <c r="J110" s="532" t="s">
        <v>53</v>
      </c>
      <c r="K110" s="635">
        <v>2000</v>
      </c>
      <c r="L110" s="635">
        <v>2000</v>
      </c>
      <c r="M110" s="635"/>
      <c r="N110" s="802"/>
      <c r="O110" s="946"/>
      <c r="P110" s="802"/>
      <c r="Q110" s="947" t="s">
        <v>95</v>
      </c>
      <c r="R110" s="923">
        <v>1</v>
      </c>
      <c r="S110" s="923">
        <v>2</v>
      </c>
      <c r="T110" s="924">
        <v>1</v>
      </c>
    </row>
    <row r="111" spans="1:20" ht="15.75" thickBot="1" x14ac:dyDescent="0.3">
      <c r="A111" s="1026"/>
      <c r="B111" s="1029"/>
      <c r="C111" s="1031"/>
      <c r="D111" s="1034"/>
      <c r="E111" s="1082"/>
      <c r="F111" s="1055"/>
      <c r="G111" s="1043"/>
      <c r="H111" s="1023"/>
      <c r="I111" s="1021"/>
      <c r="J111" s="185" t="s">
        <v>26</v>
      </c>
      <c r="K111" s="184">
        <f t="shared" ref="K111:P111" si="47">SUM(K110:K110)</f>
        <v>2000</v>
      </c>
      <c r="L111" s="184">
        <f t="shared" si="47"/>
        <v>2000</v>
      </c>
      <c r="M111" s="184">
        <f t="shared" si="47"/>
        <v>0</v>
      </c>
      <c r="N111" s="183">
        <f t="shared" si="47"/>
        <v>0</v>
      </c>
      <c r="O111" s="182">
        <f t="shared" si="47"/>
        <v>0</v>
      </c>
      <c r="P111" s="183">
        <f t="shared" si="47"/>
        <v>0</v>
      </c>
      <c r="Q111" s="948"/>
      <c r="R111" s="949"/>
      <c r="S111" s="949"/>
      <c r="T111" s="950"/>
    </row>
    <row r="112" spans="1:20" x14ac:dyDescent="0.25">
      <c r="A112" s="1024" t="s">
        <v>24</v>
      </c>
      <c r="B112" s="1028" t="s">
        <v>27</v>
      </c>
      <c r="C112" s="1030" t="s">
        <v>24</v>
      </c>
      <c r="D112" s="1033" t="s">
        <v>29</v>
      </c>
      <c r="E112" s="1081" t="s">
        <v>78</v>
      </c>
      <c r="F112" s="1079" t="s">
        <v>96</v>
      </c>
      <c r="G112" s="1042" t="s">
        <v>152</v>
      </c>
      <c r="H112" s="1044" t="s">
        <v>125</v>
      </c>
      <c r="I112" s="1056" t="s">
        <v>721</v>
      </c>
      <c r="J112" s="532" t="s">
        <v>53</v>
      </c>
      <c r="K112" s="635">
        <v>13800</v>
      </c>
      <c r="L112" s="635">
        <v>13800</v>
      </c>
      <c r="M112" s="635">
        <v>13600</v>
      </c>
      <c r="N112" s="802"/>
      <c r="O112" s="946"/>
      <c r="P112" s="802"/>
      <c r="Q112" s="947" t="s">
        <v>166</v>
      </c>
      <c r="R112" s="951">
        <v>100</v>
      </c>
      <c r="S112" s="951">
        <v>100</v>
      </c>
      <c r="T112" s="952">
        <v>100</v>
      </c>
    </row>
    <row r="113" spans="1:20" ht="15.75" thickBot="1" x14ac:dyDescent="0.3">
      <c r="A113" s="1026"/>
      <c r="B113" s="1029"/>
      <c r="C113" s="1031"/>
      <c r="D113" s="1034"/>
      <c r="E113" s="1082"/>
      <c r="F113" s="1055"/>
      <c r="G113" s="1043"/>
      <c r="H113" s="1023"/>
      <c r="I113" s="1021"/>
      <c r="J113" s="953" t="s">
        <v>26</v>
      </c>
      <c r="K113" s="954">
        <f t="shared" ref="K113:P113" si="48">SUM(K112:K112)</f>
        <v>13800</v>
      </c>
      <c r="L113" s="954">
        <f t="shared" si="48"/>
        <v>13800</v>
      </c>
      <c r="M113" s="954">
        <f t="shared" si="48"/>
        <v>13600</v>
      </c>
      <c r="N113" s="955">
        <f t="shared" si="48"/>
        <v>0</v>
      </c>
      <c r="O113" s="956">
        <f t="shared" si="48"/>
        <v>0</v>
      </c>
      <c r="P113" s="955">
        <f t="shared" si="48"/>
        <v>0</v>
      </c>
      <c r="Q113" s="948"/>
      <c r="R113" s="913"/>
      <c r="S113" s="913"/>
      <c r="T113" s="914"/>
    </row>
    <row r="114" spans="1:20" ht="20.25" customHeight="1" x14ac:dyDescent="0.25">
      <c r="A114" s="1024" t="s">
        <v>24</v>
      </c>
      <c r="B114" s="1074" t="s">
        <v>27</v>
      </c>
      <c r="C114" s="1075" t="s">
        <v>24</v>
      </c>
      <c r="D114" s="1076" t="s">
        <v>29</v>
      </c>
      <c r="E114" s="1077" t="s">
        <v>79</v>
      </c>
      <c r="F114" s="1140" t="s">
        <v>97</v>
      </c>
      <c r="G114" s="1056" t="s">
        <v>152</v>
      </c>
      <c r="H114" s="1044" t="s">
        <v>124</v>
      </c>
      <c r="I114" s="1056" t="s">
        <v>734</v>
      </c>
      <c r="J114" s="238" t="s">
        <v>53</v>
      </c>
      <c r="K114" s="957"/>
      <c r="L114" s="957"/>
      <c r="M114" s="957"/>
      <c r="N114" s="958"/>
      <c r="O114" s="193"/>
      <c r="P114" s="192"/>
      <c r="Q114" s="959" t="s">
        <v>98</v>
      </c>
      <c r="R114" s="960">
        <v>3</v>
      </c>
      <c r="S114" s="961">
        <v>3</v>
      </c>
      <c r="T114" s="962">
        <v>3</v>
      </c>
    </row>
    <row r="115" spans="1:20" ht="20.25" customHeight="1" thickBot="1" x14ac:dyDescent="0.3">
      <c r="A115" s="1026"/>
      <c r="B115" s="1029"/>
      <c r="C115" s="1031"/>
      <c r="D115" s="1034"/>
      <c r="E115" s="1052"/>
      <c r="F115" s="1055"/>
      <c r="G115" s="1043"/>
      <c r="H115" s="1023"/>
      <c r="I115" s="1021"/>
      <c r="J115" s="185" t="s">
        <v>26</v>
      </c>
      <c r="K115" s="184">
        <f>SUM(K114)</f>
        <v>0</v>
      </c>
      <c r="L115" s="184">
        <f>SUM(L114)</f>
        <v>0</v>
      </c>
      <c r="M115" s="184">
        <f t="shared" ref="M115:P115" si="49">SUM(M114)</f>
        <v>0</v>
      </c>
      <c r="N115" s="181">
        <f t="shared" si="49"/>
        <v>0</v>
      </c>
      <c r="O115" s="208">
        <f t="shared" si="49"/>
        <v>0</v>
      </c>
      <c r="P115" s="184">
        <f t="shared" si="49"/>
        <v>0</v>
      </c>
      <c r="Q115" s="207" t="s">
        <v>54</v>
      </c>
      <c r="R115" s="179"/>
      <c r="S115" s="179"/>
      <c r="T115" s="178"/>
    </row>
    <row r="116" spans="1:20" x14ac:dyDescent="0.25">
      <c r="A116" s="1024" t="s">
        <v>24</v>
      </c>
      <c r="B116" s="1074" t="s">
        <v>27</v>
      </c>
      <c r="C116" s="1075" t="s">
        <v>24</v>
      </c>
      <c r="D116" s="1076" t="s">
        <v>29</v>
      </c>
      <c r="E116" s="1077" t="s">
        <v>128</v>
      </c>
      <c r="F116" s="1078" t="s">
        <v>129</v>
      </c>
      <c r="G116" s="1056" t="s">
        <v>152</v>
      </c>
      <c r="H116" s="1044" t="s">
        <v>40</v>
      </c>
      <c r="I116" s="1056"/>
      <c r="J116" s="238" t="s">
        <v>53</v>
      </c>
      <c r="K116" s="957"/>
      <c r="L116" s="957"/>
      <c r="M116" s="957"/>
      <c r="N116" s="958"/>
      <c r="O116" s="193"/>
      <c r="P116" s="192"/>
      <c r="Q116" s="602" t="s">
        <v>130</v>
      </c>
      <c r="R116" s="926">
        <v>80</v>
      </c>
      <c r="S116" s="607">
        <v>85</v>
      </c>
      <c r="T116" s="608">
        <v>95</v>
      </c>
    </row>
    <row r="117" spans="1:20" ht="22.5" thickBot="1" x14ac:dyDescent="0.3">
      <c r="A117" s="1026"/>
      <c r="B117" s="1029"/>
      <c r="C117" s="1031"/>
      <c r="D117" s="1034"/>
      <c r="E117" s="1052"/>
      <c r="F117" s="1040"/>
      <c r="G117" s="1043"/>
      <c r="H117" s="1023"/>
      <c r="I117" s="1021"/>
      <c r="J117" s="185" t="s">
        <v>26</v>
      </c>
      <c r="K117" s="184">
        <f>SUM(K116)</f>
        <v>0</v>
      </c>
      <c r="L117" s="184">
        <f>SUM(L116)</f>
        <v>0</v>
      </c>
      <c r="M117" s="184">
        <f t="shared" ref="M117:P117" si="50">SUM(M116)</f>
        <v>0</v>
      </c>
      <c r="N117" s="181">
        <f t="shared" si="50"/>
        <v>0</v>
      </c>
      <c r="O117" s="208">
        <f t="shared" si="50"/>
        <v>0</v>
      </c>
      <c r="P117" s="184">
        <f t="shared" si="50"/>
        <v>0</v>
      </c>
      <c r="Q117" s="963" t="s">
        <v>54</v>
      </c>
      <c r="R117" s="179"/>
      <c r="S117" s="179"/>
      <c r="T117" s="178"/>
    </row>
    <row r="118" spans="1:20" ht="21" customHeight="1" x14ac:dyDescent="0.25">
      <c r="A118" s="1024" t="s">
        <v>24</v>
      </c>
      <c r="B118" s="1074" t="s">
        <v>27</v>
      </c>
      <c r="C118" s="1075" t="s">
        <v>24</v>
      </c>
      <c r="D118" s="1076" t="s">
        <v>29</v>
      </c>
      <c r="E118" s="1077" t="s">
        <v>131</v>
      </c>
      <c r="F118" s="1078" t="s">
        <v>706</v>
      </c>
      <c r="G118" s="1056" t="s">
        <v>152</v>
      </c>
      <c r="H118" s="1044"/>
      <c r="I118" s="1056"/>
      <c r="J118" s="238" t="s">
        <v>25</v>
      </c>
      <c r="K118" s="957"/>
      <c r="L118" s="957"/>
      <c r="M118" s="957"/>
      <c r="N118" s="958"/>
      <c r="O118" s="193"/>
      <c r="P118" s="192"/>
      <c r="Q118" s="959" t="s">
        <v>176</v>
      </c>
      <c r="R118" s="960">
        <v>206</v>
      </c>
      <c r="S118" s="961">
        <v>206</v>
      </c>
      <c r="T118" s="962">
        <v>206</v>
      </c>
    </row>
    <row r="119" spans="1:20" ht="21" customHeight="1" thickBot="1" x14ac:dyDescent="0.3">
      <c r="A119" s="1026"/>
      <c r="B119" s="1029"/>
      <c r="C119" s="1031"/>
      <c r="D119" s="1034"/>
      <c r="E119" s="1052"/>
      <c r="F119" s="1040"/>
      <c r="G119" s="1043"/>
      <c r="H119" s="1023"/>
      <c r="I119" s="1021"/>
      <c r="J119" s="185" t="s">
        <v>26</v>
      </c>
      <c r="K119" s="184">
        <f>SUM(K118)</f>
        <v>0</v>
      </c>
      <c r="L119" s="184">
        <f>SUM(L118)</f>
        <v>0</v>
      </c>
      <c r="M119" s="184">
        <f t="shared" ref="M119:P119" si="51">SUM(M118)</f>
        <v>0</v>
      </c>
      <c r="N119" s="181">
        <f t="shared" si="51"/>
        <v>0</v>
      </c>
      <c r="O119" s="208">
        <f t="shared" si="51"/>
        <v>0</v>
      </c>
      <c r="P119" s="184">
        <f t="shared" si="51"/>
        <v>0</v>
      </c>
      <c r="Q119" s="207" t="s">
        <v>54</v>
      </c>
      <c r="R119" s="179"/>
      <c r="S119" s="179"/>
      <c r="T119" s="178"/>
    </row>
    <row r="120" spans="1:20" ht="15.75" thickBot="1" x14ac:dyDescent="0.3">
      <c r="A120" s="862" t="s">
        <v>24</v>
      </c>
      <c r="B120" s="819" t="s">
        <v>27</v>
      </c>
      <c r="C120" s="815" t="s">
        <v>24</v>
      </c>
      <c r="D120" s="889" t="s">
        <v>29</v>
      </c>
      <c r="E120" s="995" t="s">
        <v>55</v>
      </c>
      <c r="F120" s="996"/>
      <c r="G120" s="996"/>
      <c r="H120" s="996"/>
      <c r="I120" s="996"/>
      <c r="J120" s="997"/>
      <c r="K120" s="254">
        <f>SUM(K76,K78,K80,K82,K84,K87,K89,K93,K91,K95,K98,K101,K105,K107,K109,K111,K113,K119,K115,K117,)</f>
        <v>1371800</v>
      </c>
      <c r="L120" s="254">
        <f t="shared" ref="L120:P120" si="52">SUM(L76,L78,L80,L82,L84,L87,L89,L93,L91,L95,L98,L101,L105,L107,L109,L111,L113,L119,L115,L117,)</f>
        <v>1371800</v>
      </c>
      <c r="M120" s="254">
        <f t="shared" si="52"/>
        <v>1012500</v>
      </c>
      <c r="N120" s="254">
        <f t="shared" si="52"/>
        <v>0</v>
      </c>
      <c r="O120" s="254">
        <f t="shared" si="52"/>
        <v>0</v>
      </c>
      <c r="P120" s="254">
        <f t="shared" si="52"/>
        <v>0</v>
      </c>
      <c r="Q120" s="253"/>
      <c r="R120" s="822"/>
      <c r="S120" s="823"/>
      <c r="T120" s="824"/>
    </row>
    <row r="121" spans="1:20" ht="15.75" thickBot="1" x14ac:dyDescent="0.3">
      <c r="A121" s="862" t="s">
        <v>24</v>
      </c>
      <c r="B121" s="821" t="s">
        <v>27</v>
      </c>
      <c r="C121" s="815" t="s">
        <v>24</v>
      </c>
      <c r="D121" s="917" t="s">
        <v>30</v>
      </c>
      <c r="E121" s="1004" t="s">
        <v>127</v>
      </c>
      <c r="F121" s="1005"/>
      <c r="G121" s="1005"/>
      <c r="H121" s="1005"/>
      <c r="I121" s="1005"/>
      <c r="J121" s="1005"/>
      <c r="K121" s="1005"/>
      <c r="L121" s="1005"/>
      <c r="M121" s="1005"/>
      <c r="N121" s="1005"/>
      <c r="O121" s="1005"/>
      <c r="P121" s="1005"/>
      <c r="Q121" s="1005"/>
      <c r="R121" s="1005"/>
      <c r="S121" s="1005"/>
      <c r="T121" s="1005"/>
    </row>
    <row r="122" spans="1:20" x14ac:dyDescent="0.25">
      <c r="A122" s="1024" t="s">
        <v>24</v>
      </c>
      <c r="B122" s="1027" t="s">
        <v>27</v>
      </c>
      <c r="C122" s="1030" t="s">
        <v>24</v>
      </c>
      <c r="D122" s="1032" t="s">
        <v>30</v>
      </c>
      <c r="E122" s="1035" t="s">
        <v>24</v>
      </c>
      <c r="F122" s="1079" t="s">
        <v>704</v>
      </c>
      <c r="G122" s="1041" t="s">
        <v>152</v>
      </c>
      <c r="H122" s="1044" t="s">
        <v>122</v>
      </c>
      <c r="I122" s="1056" t="s">
        <v>735</v>
      </c>
      <c r="J122" s="1070" t="s">
        <v>100</v>
      </c>
      <c r="K122" s="1072"/>
      <c r="L122" s="1072"/>
      <c r="M122" s="1072"/>
      <c r="N122" s="1064"/>
      <c r="O122" s="1066"/>
      <c r="P122" s="1068"/>
      <c r="Q122" s="1006" t="s">
        <v>102</v>
      </c>
      <c r="R122" s="1016">
        <v>900</v>
      </c>
      <c r="S122" s="1016">
        <v>900</v>
      </c>
      <c r="T122" s="1018">
        <v>900</v>
      </c>
    </row>
    <row r="123" spans="1:20" x14ac:dyDescent="0.25">
      <c r="A123" s="1025"/>
      <c r="B123" s="1028"/>
      <c r="C123" s="1030"/>
      <c r="D123" s="1033"/>
      <c r="E123" s="1036"/>
      <c r="F123" s="1080"/>
      <c r="G123" s="1042"/>
      <c r="H123" s="1022"/>
      <c r="I123" s="1020"/>
      <c r="J123" s="1071"/>
      <c r="K123" s="1073"/>
      <c r="L123" s="1073"/>
      <c r="M123" s="1073"/>
      <c r="N123" s="1065"/>
      <c r="O123" s="1067"/>
      <c r="P123" s="1069"/>
      <c r="Q123" s="1007"/>
      <c r="R123" s="1017"/>
      <c r="S123" s="1017"/>
      <c r="T123" s="1019"/>
    </row>
    <row r="124" spans="1:20" ht="15.75" thickBot="1" x14ac:dyDescent="0.3">
      <c r="A124" s="1026"/>
      <c r="B124" s="1029"/>
      <c r="C124" s="1031"/>
      <c r="D124" s="1034"/>
      <c r="E124" s="1037"/>
      <c r="F124" s="1055"/>
      <c r="G124" s="1043"/>
      <c r="H124" s="1023"/>
      <c r="I124" s="1021"/>
      <c r="J124" s="185" t="s">
        <v>26</v>
      </c>
      <c r="K124" s="184">
        <f>SUM(K122:K123)</f>
        <v>0</v>
      </c>
      <c r="L124" s="184">
        <f t="shared" ref="L124:M124" si="53">SUM(L122:L123)</f>
        <v>0</v>
      </c>
      <c r="M124" s="184">
        <f t="shared" si="53"/>
        <v>0</v>
      </c>
      <c r="N124" s="183">
        <f>SUM(N122:N123)</f>
        <v>0</v>
      </c>
      <c r="O124" s="182">
        <f>SUM(O122:O123)</f>
        <v>0</v>
      </c>
      <c r="P124" s="183">
        <f>SUM(P122:P123)</f>
        <v>0</v>
      </c>
      <c r="Q124" s="194"/>
      <c r="R124" s="872"/>
      <c r="S124" s="872"/>
      <c r="T124" s="873"/>
    </row>
    <row r="125" spans="1:20" x14ac:dyDescent="0.25">
      <c r="A125" s="1025" t="s">
        <v>24</v>
      </c>
      <c r="B125" s="1045" t="s">
        <v>27</v>
      </c>
      <c r="C125" s="1047" t="s">
        <v>24</v>
      </c>
      <c r="D125" s="1049" t="s">
        <v>30</v>
      </c>
      <c r="E125" s="1051" t="s">
        <v>27</v>
      </c>
      <c r="F125" s="1054" t="s">
        <v>101</v>
      </c>
      <c r="G125" s="1020" t="s">
        <v>152</v>
      </c>
      <c r="H125" s="1022" t="s">
        <v>126</v>
      </c>
      <c r="I125" s="1020" t="s">
        <v>735</v>
      </c>
      <c r="J125" s="799" t="s">
        <v>245</v>
      </c>
      <c r="K125" s="796">
        <v>4700</v>
      </c>
      <c r="L125" s="796">
        <v>4700</v>
      </c>
      <c r="M125" s="796">
        <v>4600</v>
      </c>
      <c r="N125" s="797"/>
      <c r="O125" s="798"/>
      <c r="P125" s="803"/>
      <c r="Q125" s="925" t="s">
        <v>103</v>
      </c>
      <c r="R125" s="190">
        <v>2950</v>
      </c>
      <c r="S125" s="190">
        <v>2950</v>
      </c>
      <c r="T125" s="189">
        <v>2900</v>
      </c>
    </row>
    <row r="126" spans="1:20" ht="15.75" thickBot="1" x14ac:dyDescent="0.3">
      <c r="A126" s="1026"/>
      <c r="B126" s="1046"/>
      <c r="C126" s="1048"/>
      <c r="D126" s="1050"/>
      <c r="E126" s="1052"/>
      <c r="F126" s="1055"/>
      <c r="G126" s="1021"/>
      <c r="H126" s="1023"/>
      <c r="I126" s="1021"/>
      <c r="J126" s="185" t="s">
        <v>26</v>
      </c>
      <c r="K126" s="184">
        <f>SUM(K125)</f>
        <v>4700</v>
      </c>
      <c r="L126" s="184">
        <f t="shared" ref="L126" si="54">SUM(L125)</f>
        <v>4700</v>
      </c>
      <c r="M126" s="184">
        <f t="shared" ref="M126" si="55">SUM(M125)</f>
        <v>4600</v>
      </c>
      <c r="N126" s="184">
        <f>SUM(N125)</f>
        <v>0</v>
      </c>
      <c r="O126" s="184">
        <f t="shared" ref="O126" si="56">SUM(O125)</f>
        <v>0</v>
      </c>
      <c r="P126" s="183">
        <f t="shared" ref="P126" si="57">SUM(P125)</f>
        <v>0</v>
      </c>
      <c r="Q126" s="231"/>
      <c r="R126" s="179"/>
      <c r="S126" s="179"/>
      <c r="T126" s="178"/>
    </row>
    <row r="127" spans="1:20" ht="15.75" thickBot="1" x14ac:dyDescent="0.3">
      <c r="A127" s="862" t="s">
        <v>24</v>
      </c>
      <c r="B127" s="819" t="s">
        <v>27</v>
      </c>
      <c r="C127" s="815" t="s">
        <v>24</v>
      </c>
      <c r="D127" s="889" t="s">
        <v>30</v>
      </c>
      <c r="E127" s="995" t="s">
        <v>55</v>
      </c>
      <c r="F127" s="996"/>
      <c r="G127" s="996"/>
      <c r="H127" s="996"/>
      <c r="I127" s="996"/>
      <c r="J127" s="997"/>
      <c r="K127" s="254">
        <f>SUM(K124,K126)</f>
        <v>4700</v>
      </c>
      <c r="L127" s="254">
        <f t="shared" ref="L127:P127" si="58">SUM(L124,L126)</f>
        <v>4700</v>
      </c>
      <c r="M127" s="254">
        <f t="shared" si="58"/>
        <v>4600</v>
      </c>
      <c r="N127" s="254">
        <f>SUM(N124,N126)</f>
        <v>0</v>
      </c>
      <c r="O127" s="254">
        <f t="shared" si="58"/>
        <v>0</v>
      </c>
      <c r="P127" s="254">
        <f t="shared" si="58"/>
        <v>0</v>
      </c>
      <c r="Q127" s="253"/>
      <c r="R127" s="822"/>
      <c r="S127" s="823"/>
      <c r="T127" s="824"/>
    </row>
    <row r="128" spans="1:20" ht="15.75" thickBot="1" x14ac:dyDescent="0.3">
      <c r="A128" s="862" t="s">
        <v>24</v>
      </c>
      <c r="B128" s="821" t="s">
        <v>27</v>
      </c>
      <c r="C128" s="815" t="s">
        <v>24</v>
      </c>
      <c r="D128" s="917" t="s">
        <v>49</v>
      </c>
      <c r="E128" s="1004" t="s">
        <v>162</v>
      </c>
      <c r="F128" s="1005"/>
      <c r="G128" s="1005"/>
      <c r="H128" s="1005"/>
      <c r="I128" s="1005"/>
      <c r="J128" s="1005"/>
      <c r="K128" s="1005"/>
      <c r="L128" s="1005"/>
      <c r="M128" s="1005"/>
      <c r="N128" s="1005"/>
      <c r="O128" s="1005"/>
      <c r="P128" s="1005"/>
      <c r="Q128" s="1005"/>
      <c r="R128" s="1005"/>
      <c r="S128" s="1005"/>
      <c r="T128" s="1005"/>
    </row>
    <row r="129" spans="1:20" x14ac:dyDescent="0.25">
      <c r="A129" s="1024" t="s">
        <v>24</v>
      </c>
      <c r="B129" s="1027" t="s">
        <v>27</v>
      </c>
      <c r="C129" s="1030" t="s">
        <v>24</v>
      </c>
      <c r="D129" s="1032" t="s">
        <v>49</v>
      </c>
      <c r="E129" s="1035" t="s">
        <v>24</v>
      </c>
      <c r="F129" s="1038" t="s">
        <v>104</v>
      </c>
      <c r="G129" s="1041" t="s">
        <v>161</v>
      </c>
      <c r="H129" s="1044" t="s">
        <v>40</v>
      </c>
      <c r="I129" s="1056" t="s">
        <v>736</v>
      </c>
      <c r="J129" s="1012" t="s">
        <v>25</v>
      </c>
      <c r="K129" s="1014">
        <v>45200</v>
      </c>
      <c r="L129" s="1014">
        <v>45200</v>
      </c>
      <c r="M129" s="1014"/>
      <c r="N129" s="1008"/>
      <c r="O129" s="1010"/>
      <c r="P129" s="1008"/>
      <c r="Q129" s="1006" t="s">
        <v>107</v>
      </c>
      <c r="R129" s="991">
        <v>100</v>
      </c>
      <c r="S129" s="991">
        <v>100</v>
      </c>
      <c r="T129" s="993">
        <v>100</v>
      </c>
    </row>
    <row r="130" spans="1:20" x14ac:dyDescent="0.25">
      <c r="A130" s="1025"/>
      <c r="B130" s="1028"/>
      <c r="C130" s="1030"/>
      <c r="D130" s="1033"/>
      <c r="E130" s="1036"/>
      <c r="F130" s="1039"/>
      <c r="G130" s="1042"/>
      <c r="H130" s="1022"/>
      <c r="I130" s="1020"/>
      <c r="J130" s="1013"/>
      <c r="K130" s="1015"/>
      <c r="L130" s="1015"/>
      <c r="M130" s="1015"/>
      <c r="N130" s="1009"/>
      <c r="O130" s="1011"/>
      <c r="P130" s="1009"/>
      <c r="Q130" s="1007"/>
      <c r="R130" s="992"/>
      <c r="S130" s="992"/>
      <c r="T130" s="994"/>
    </row>
    <row r="131" spans="1:20" ht="15.75" thickBot="1" x14ac:dyDescent="0.3">
      <c r="A131" s="1026"/>
      <c r="B131" s="1029"/>
      <c r="C131" s="1031"/>
      <c r="D131" s="1034"/>
      <c r="E131" s="1037"/>
      <c r="F131" s="1040"/>
      <c r="G131" s="1043"/>
      <c r="H131" s="1023"/>
      <c r="I131" s="1021"/>
      <c r="J131" s="185" t="s">
        <v>26</v>
      </c>
      <c r="K131" s="184">
        <f>SUM(K129:K130)</f>
        <v>45200</v>
      </c>
      <c r="L131" s="184">
        <f t="shared" ref="L131:M131" si="59">SUM(L129:L130)</f>
        <v>45200</v>
      </c>
      <c r="M131" s="184">
        <f t="shared" si="59"/>
        <v>0</v>
      </c>
      <c r="N131" s="183">
        <f>SUM(N129:N130)</f>
        <v>0</v>
      </c>
      <c r="O131" s="182">
        <f>SUM(O129:O130)</f>
        <v>0</v>
      </c>
      <c r="P131" s="183">
        <f>SUM(P129:P130)</f>
        <v>0</v>
      </c>
      <c r="Q131" s="194"/>
      <c r="R131" s="964"/>
      <c r="S131" s="964"/>
      <c r="T131" s="965"/>
    </row>
    <row r="132" spans="1:20" x14ac:dyDescent="0.25">
      <c r="A132" s="1025" t="s">
        <v>24</v>
      </c>
      <c r="B132" s="1045" t="s">
        <v>27</v>
      </c>
      <c r="C132" s="1047" t="s">
        <v>24</v>
      </c>
      <c r="D132" s="1049" t="s">
        <v>49</v>
      </c>
      <c r="E132" s="1051" t="s">
        <v>27</v>
      </c>
      <c r="F132" s="1053" t="s">
        <v>105</v>
      </c>
      <c r="G132" s="1020" t="s">
        <v>161</v>
      </c>
      <c r="H132" s="1022" t="s">
        <v>40</v>
      </c>
      <c r="I132" s="1020" t="s">
        <v>737</v>
      </c>
      <c r="J132" s="799" t="s">
        <v>25</v>
      </c>
      <c r="K132" s="796">
        <v>821300</v>
      </c>
      <c r="L132" s="796">
        <v>821300</v>
      </c>
      <c r="M132" s="796"/>
      <c r="N132" s="797"/>
      <c r="O132" s="798"/>
      <c r="P132" s="803"/>
      <c r="Q132" s="257" t="s">
        <v>108</v>
      </c>
      <c r="R132" s="961">
        <v>100</v>
      </c>
      <c r="S132" s="961">
        <v>100</v>
      </c>
      <c r="T132" s="962">
        <v>100</v>
      </c>
    </row>
    <row r="133" spans="1:20" ht="15.75" thickBot="1" x14ac:dyDescent="0.3">
      <c r="A133" s="1026"/>
      <c r="B133" s="1046"/>
      <c r="C133" s="1048"/>
      <c r="D133" s="1050"/>
      <c r="E133" s="1052"/>
      <c r="F133" s="1040"/>
      <c r="G133" s="1021"/>
      <c r="H133" s="1023"/>
      <c r="I133" s="1021"/>
      <c r="J133" s="185" t="s">
        <v>26</v>
      </c>
      <c r="K133" s="184">
        <f>SUM(K132)</f>
        <v>821300</v>
      </c>
      <c r="L133" s="184">
        <f t="shared" ref="L133" si="60">SUM(L132)</f>
        <v>821300</v>
      </c>
      <c r="M133" s="184">
        <f t="shared" ref="M133" si="61">SUM(M132)</f>
        <v>0</v>
      </c>
      <c r="N133" s="184">
        <f>SUM(N132)</f>
        <v>0</v>
      </c>
      <c r="O133" s="184">
        <f t="shared" ref="O133" si="62">SUM(O132)</f>
        <v>0</v>
      </c>
      <c r="P133" s="183">
        <f>SUM(P132)</f>
        <v>0</v>
      </c>
      <c r="Q133" s="231"/>
      <c r="R133" s="949"/>
      <c r="S133" s="949"/>
      <c r="T133" s="950"/>
    </row>
    <row r="134" spans="1:20" x14ac:dyDescent="0.25">
      <c r="A134" s="1025" t="s">
        <v>24</v>
      </c>
      <c r="B134" s="1045" t="s">
        <v>27</v>
      </c>
      <c r="C134" s="1047" t="s">
        <v>24</v>
      </c>
      <c r="D134" s="1049" t="s">
        <v>49</v>
      </c>
      <c r="E134" s="1051" t="s">
        <v>28</v>
      </c>
      <c r="F134" s="1053" t="s">
        <v>106</v>
      </c>
      <c r="G134" s="1020" t="s">
        <v>161</v>
      </c>
      <c r="H134" s="1022" t="s">
        <v>40</v>
      </c>
      <c r="I134" s="1020"/>
      <c r="J134" s="918" t="s">
        <v>25</v>
      </c>
      <c r="K134" s="213"/>
      <c r="L134" s="213"/>
      <c r="M134" s="213"/>
      <c r="N134" s="212"/>
      <c r="O134" s="193"/>
      <c r="P134" s="234"/>
      <c r="Q134" s="257" t="s">
        <v>108</v>
      </c>
      <c r="R134" s="961">
        <v>100</v>
      </c>
      <c r="S134" s="961">
        <v>100</v>
      </c>
      <c r="T134" s="962">
        <v>100</v>
      </c>
    </row>
    <row r="135" spans="1:20" ht="15.75" thickBot="1" x14ac:dyDescent="0.3">
      <c r="A135" s="1026"/>
      <c r="B135" s="1046"/>
      <c r="C135" s="1048"/>
      <c r="D135" s="1050"/>
      <c r="E135" s="1052"/>
      <c r="F135" s="1040"/>
      <c r="G135" s="1021"/>
      <c r="H135" s="1023"/>
      <c r="I135" s="1021"/>
      <c r="J135" s="185" t="s">
        <v>26</v>
      </c>
      <c r="K135" s="184">
        <f>SUM(K134)</f>
        <v>0</v>
      </c>
      <c r="L135" s="184">
        <f t="shared" ref="L135" si="63">SUM(L134)</f>
        <v>0</v>
      </c>
      <c r="M135" s="184">
        <f t="shared" ref="M135" si="64">SUM(M134)</f>
        <v>0</v>
      </c>
      <c r="N135" s="184">
        <f>SUM(N134)</f>
        <v>0</v>
      </c>
      <c r="O135" s="184">
        <f t="shared" ref="O135" si="65">SUM(O134)</f>
        <v>0</v>
      </c>
      <c r="P135" s="183">
        <f t="shared" ref="P135" si="66">SUM(P134)</f>
        <v>0</v>
      </c>
      <c r="Q135" s="231"/>
      <c r="R135" s="949"/>
      <c r="S135" s="949"/>
      <c r="T135" s="950"/>
    </row>
    <row r="136" spans="1:20" ht="15.75" thickBot="1" x14ac:dyDescent="0.3">
      <c r="A136" s="862" t="s">
        <v>24</v>
      </c>
      <c r="B136" s="819" t="s">
        <v>27</v>
      </c>
      <c r="C136" s="815" t="s">
        <v>24</v>
      </c>
      <c r="D136" s="889" t="s">
        <v>49</v>
      </c>
      <c r="E136" s="995" t="s">
        <v>55</v>
      </c>
      <c r="F136" s="996"/>
      <c r="G136" s="996"/>
      <c r="H136" s="996"/>
      <c r="I136" s="996"/>
      <c r="J136" s="997"/>
      <c r="K136" s="254">
        <f>SUM(K131,K133,K135)</f>
        <v>866500</v>
      </c>
      <c r="L136" s="254">
        <f t="shared" ref="L136:P136" si="67">SUM(L131,L133,L135)</f>
        <v>866500</v>
      </c>
      <c r="M136" s="254">
        <f t="shared" si="67"/>
        <v>0</v>
      </c>
      <c r="N136" s="254">
        <f t="shared" si="67"/>
        <v>0</v>
      </c>
      <c r="O136" s="254">
        <f t="shared" si="67"/>
        <v>0</v>
      </c>
      <c r="P136" s="254">
        <f t="shared" si="67"/>
        <v>0</v>
      </c>
      <c r="Q136" s="253"/>
      <c r="R136" s="822"/>
      <c r="S136" s="823"/>
      <c r="T136" s="824"/>
    </row>
    <row r="137" spans="1:20" ht="15.75" thickBot="1" x14ac:dyDescent="0.3">
      <c r="A137" s="862" t="s">
        <v>24</v>
      </c>
      <c r="B137" s="821" t="s">
        <v>27</v>
      </c>
      <c r="C137" s="815" t="s">
        <v>24</v>
      </c>
      <c r="D137" s="917" t="s">
        <v>31</v>
      </c>
      <c r="E137" s="1004" t="s">
        <v>705</v>
      </c>
      <c r="F137" s="1005"/>
      <c r="G137" s="1005"/>
      <c r="H137" s="1005"/>
      <c r="I137" s="1005"/>
      <c r="J137" s="1005"/>
      <c r="K137" s="1005"/>
      <c r="L137" s="1005"/>
      <c r="M137" s="1005"/>
      <c r="N137" s="1005"/>
      <c r="O137" s="1005"/>
      <c r="P137" s="1005"/>
      <c r="Q137" s="1005"/>
      <c r="R137" s="1005"/>
      <c r="S137" s="1005"/>
      <c r="T137" s="1005"/>
    </row>
    <row r="138" spans="1:20" x14ac:dyDescent="0.25">
      <c r="A138" s="1024" t="s">
        <v>24</v>
      </c>
      <c r="B138" s="1027" t="s">
        <v>27</v>
      </c>
      <c r="C138" s="1030" t="s">
        <v>24</v>
      </c>
      <c r="D138" s="1032" t="s">
        <v>31</v>
      </c>
      <c r="E138" s="1035" t="s">
        <v>24</v>
      </c>
      <c r="F138" s="1038" t="s">
        <v>139</v>
      </c>
      <c r="G138" s="1041" t="s">
        <v>75</v>
      </c>
      <c r="H138" s="1044" t="s">
        <v>40</v>
      </c>
      <c r="I138" s="588"/>
      <c r="J138" s="238" t="s">
        <v>25</v>
      </c>
      <c r="K138" s="966"/>
      <c r="L138" s="966"/>
      <c r="M138" s="966"/>
      <c r="N138" s="967"/>
      <c r="O138" s="868"/>
      <c r="P138" s="248"/>
      <c r="Q138" s="1006" t="s">
        <v>109</v>
      </c>
      <c r="R138" s="1016">
        <v>4</v>
      </c>
      <c r="S138" s="1016">
        <v>4</v>
      </c>
      <c r="T138" s="1018">
        <v>4</v>
      </c>
    </row>
    <row r="139" spans="1:20" x14ac:dyDescent="0.25">
      <c r="A139" s="1025"/>
      <c r="B139" s="1028"/>
      <c r="C139" s="1030"/>
      <c r="D139" s="1033"/>
      <c r="E139" s="1036"/>
      <c r="F139" s="1039"/>
      <c r="G139" s="1042"/>
      <c r="H139" s="1022"/>
      <c r="I139" s="590" t="s">
        <v>738</v>
      </c>
      <c r="J139" s="918" t="s">
        <v>53</v>
      </c>
      <c r="K139" s="919"/>
      <c r="L139" s="919"/>
      <c r="M139" s="919"/>
      <c r="N139" s="920"/>
      <c r="O139" s="921"/>
      <c r="P139" s="245"/>
      <c r="Q139" s="1007"/>
      <c r="R139" s="1017"/>
      <c r="S139" s="1017"/>
      <c r="T139" s="1019"/>
    </row>
    <row r="140" spans="1:20" ht="15.75" thickBot="1" x14ac:dyDescent="0.3">
      <c r="A140" s="1026"/>
      <c r="B140" s="1029"/>
      <c r="C140" s="1031"/>
      <c r="D140" s="1034"/>
      <c r="E140" s="1037"/>
      <c r="F140" s="1040"/>
      <c r="G140" s="1043"/>
      <c r="H140" s="1023"/>
      <c r="I140" s="589"/>
      <c r="J140" s="185" t="s">
        <v>26</v>
      </c>
      <c r="K140" s="184">
        <f t="shared" ref="K140:P140" si="68">SUM(K138:K139)</f>
        <v>0</v>
      </c>
      <c r="L140" s="184">
        <f t="shared" si="68"/>
        <v>0</v>
      </c>
      <c r="M140" s="184">
        <f t="shared" si="68"/>
        <v>0</v>
      </c>
      <c r="N140" s="183">
        <f t="shared" si="68"/>
        <v>0</v>
      </c>
      <c r="O140" s="182">
        <f t="shared" si="68"/>
        <v>0</v>
      </c>
      <c r="P140" s="183">
        <f t="shared" si="68"/>
        <v>0</v>
      </c>
      <c r="Q140" s="194"/>
      <c r="R140" s="872"/>
      <c r="S140" s="872"/>
      <c r="T140" s="873"/>
    </row>
    <row r="141" spans="1:20" ht="15.75" thickBot="1" x14ac:dyDescent="0.3">
      <c r="A141" s="862" t="s">
        <v>24</v>
      </c>
      <c r="B141" s="819" t="s">
        <v>27</v>
      </c>
      <c r="C141" s="815" t="s">
        <v>24</v>
      </c>
      <c r="D141" s="889" t="s">
        <v>31</v>
      </c>
      <c r="E141" s="995" t="s">
        <v>55</v>
      </c>
      <c r="F141" s="996"/>
      <c r="G141" s="996"/>
      <c r="H141" s="996"/>
      <c r="I141" s="996"/>
      <c r="J141" s="997"/>
      <c r="K141" s="254">
        <f>SUM(K140)</f>
        <v>0</v>
      </c>
      <c r="L141" s="254">
        <f t="shared" ref="L141:P141" si="69">SUM(L140)</f>
        <v>0</v>
      </c>
      <c r="M141" s="254">
        <f t="shared" si="69"/>
        <v>0</v>
      </c>
      <c r="N141" s="254">
        <f t="shared" si="69"/>
        <v>0</v>
      </c>
      <c r="O141" s="254">
        <f>SUM(O140)</f>
        <v>0</v>
      </c>
      <c r="P141" s="254">
        <f t="shared" si="69"/>
        <v>0</v>
      </c>
      <c r="Q141" s="253"/>
      <c r="R141" s="822"/>
      <c r="S141" s="823"/>
      <c r="T141" s="824"/>
    </row>
    <row r="142" spans="1:20" ht="15.75" thickBot="1" x14ac:dyDescent="0.3">
      <c r="A142" s="862" t="s">
        <v>24</v>
      </c>
      <c r="B142" s="819" t="s">
        <v>27</v>
      </c>
      <c r="C142" s="815" t="s">
        <v>24</v>
      </c>
      <c r="D142" s="968"/>
      <c r="E142" s="998" t="s">
        <v>110</v>
      </c>
      <c r="F142" s="999"/>
      <c r="G142" s="999"/>
      <c r="H142" s="999"/>
      <c r="I142" s="999"/>
      <c r="J142" s="1000"/>
      <c r="K142" s="825">
        <f t="shared" ref="K142:P142" si="70">SUM(K34,K44,K73,K120,K127,K136,K141)</f>
        <v>7339700</v>
      </c>
      <c r="L142" s="825">
        <f t="shared" si="70"/>
        <v>7203400</v>
      </c>
      <c r="M142" s="825">
        <f t="shared" si="70"/>
        <v>4305800</v>
      </c>
      <c r="N142" s="825">
        <f t="shared" si="70"/>
        <v>136300</v>
      </c>
      <c r="O142" s="825">
        <f t="shared" si="70"/>
        <v>0</v>
      </c>
      <c r="P142" s="825">
        <f t="shared" si="70"/>
        <v>0</v>
      </c>
      <c r="Q142" s="826"/>
      <c r="R142" s="827"/>
      <c r="S142" s="828"/>
      <c r="T142" s="829"/>
    </row>
    <row r="143" spans="1:20" ht="15.75" thickBot="1" x14ac:dyDescent="0.3">
      <c r="A143" s="862" t="s">
        <v>24</v>
      </c>
      <c r="B143" s="819" t="s">
        <v>27</v>
      </c>
      <c r="C143" s="830"/>
      <c r="D143" s="969"/>
      <c r="E143" s="1001" t="s">
        <v>26</v>
      </c>
      <c r="F143" s="1002"/>
      <c r="G143" s="1002"/>
      <c r="H143" s="1002"/>
      <c r="I143" s="1002"/>
      <c r="J143" s="1003"/>
      <c r="K143" s="831">
        <f>SUM(K142)</f>
        <v>7339700</v>
      </c>
      <c r="L143" s="831">
        <f t="shared" ref="L143:P143" si="71">SUM(L142)</f>
        <v>7203400</v>
      </c>
      <c r="M143" s="831">
        <f t="shared" si="71"/>
        <v>4305800</v>
      </c>
      <c r="N143" s="831">
        <f t="shared" si="71"/>
        <v>136300</v>
      </c>
      <c r="O143" s="831">
        <f t="shared" si="71"/>
        <v>0</v>
      </c>
      <c r="P143" s="831">
        <f t="shared" si="71"/>
        <v>0</v>
      </c>
      <c r="Q143" s="832"/>
      <c r="R143" s="833"/>
      <c r="S143" s="834"/>
      <c r="T143" s="835"/>
    </row>
    <row r="145" spans="6:11" x14ac:dyDescent="0.25">
      <c r="F145" s="67"/>
      <c r="G145" s="68"/>
      <c r="H145" s="68"/>
    </row>
    <row r="147" spans="6:11" ht="38.25" x14ac:dyDescent="0.25">
      <c r="F147" s="612" t="s">
        <v>111</v>
      </c>
      <c r="G147" s="61" t="s">
        <v>25</v>
      </c>
      <c r="H147" s="456">
        <f>SUM(K12,K14,K17,K19,K24,K27,K30,K99,K103,K104,K118,K138)</f>
        <v>5163900</v>
      </c>
      <c r="I147" s="456">
        <f t="shared" ref="I147:K147" si="72">SUM(L12,L14,L17,L19,L24,L27,L30,L99,L103,L104,L118,L138)</f>
        <v>5027600</v>
      </c>
      <c r="J147" s="456">
        <f t="shared" si="72"/>
        <v>3390700</v>
      </c>
      <c r="K147" s="456">
        <f t="shared" si="72"/>
        <v>136300</v>
      </c>
    </row>
    <row r="148" spans="6:11" ht="39" x14ac:dyDescent="0.25">
      <c r="F148" s="613" t="s">
        <v>112</v>
      </c>
      <c r="G148" s="61" t="s">
        <v>53</v>
      </c>
      <c r="H148" s="456">
        <f>SUM(K29,K75,K77,K79,K81,K83,K85,K88,K90,K92,K94,K96,K100,K102,K106,K108,K110,K112,K114,K116,K139)</f>
        <v>1199900</v>
      </c>
      <c r="I148" s="456">
        <f t="shared" ref="I148:K148" si="73">SUM(L29,L75,L77,L79,L81,L83,L85,L88,L90,L92,L94,L96,L100,L102,L106,L108,L110,L112,L114,L116,L139)</f>
        <v>1199900</v>
      </c>
      <c r="J148" s="456">
        <f t="shared" si="73"/>
        <v>910500</v>
      </c>
      <c r="K148" s="456">
        <f t="shared" si="73"/>
        <v>0</v>
      </c>
    </row>
    <row r="149" spans="6:11" ht="25.5" x14ac:dyDescent="0.25">
      <c r="F149" s="612" t="s">
        <v>113</v>
      </c>
      <c r="G149" s="61" t="s">
        <v>51</v>
      </c>
      <c r="H149" s="456">
        <f>SUM(K15,K20)</f>
        <v>84700</v>
      </c>
      <c r="I149" s="456">
        <f t="shared" ref="I149:K149" si="74">SUM(L15,L20)</f>
        <v>84700</v>
      </c>
      <c r="J149" s="456">
        <f t="shared" si="74"/>
        <v>0</v>
      </c>
      <c r="K149" s="456">
        <f t="shared" si="74"/>
        <v>0</v>
      </c>
    </row>
    <row r="150" spans="6:11" ht="51.75" x14ac:dyDescent="0.25">
      <c r="F150" s="613" t="s">
        <v>677</v>
      </c>
      <c r="G150" s="61" t="s">
        <v>100</v>
      </c>
      <c r="H150" s="456">
        <f>SUM(K125)</f>
        <v>4700</v>
      </c>
      <c r="I150" s="456">
        <f t="shared" ref="I150:K150" si="75">SUM(L125)</f>
        <v>4700</v>
      </c>
      <c r="J150" s="456">
        <f t="shared" si="75"/>
        <v>4600</v>
      </c>
      <c r="K150" s="456">
        <f t="shared" si="75"/>
        <v>0</v>
      </c>
    </row>
    <row r="151" spans="6:11" ht="25.5" x14ac:dyDescent="0.25">
      <c r="F151" s="614" t="s">
        <v>114</v>
      </c>
      <c r="G151" s="63"/>
      <c r="H151" s="572">
        <f>SUM(H149,H148,H147,H150)</f>
        <v>6453200</v>
      </c>
      <c r="I151" s="572">
        <f t="shared" ref="I151:K151" si="76">SUM(I149,I148,I147,I150)</f>
        <v>6316900</v>
      </c>
      <c r="J151" s="572">
        <f t="shared" si="76"/>
        <v>4305800</v>
      </c>
      <c r="K151" s="572">
        <f t="shared" si="76"/>
        <v>136300</v>
      </c>
    </row>
    <row r="152" spans="6:11" x14ac:dyDescent="0.25">
      <c r="F152" s="613" t="s">
        <v>115</v>
      </c>
      <c r="G152" s="61" t="s">
        <v>100</v>
      </c>
      <c r="H152" s="61"/>
      <c r="I152" s="457"/>
      <c r="J152" s="61"/>
      <c r="K152" s="61"/>
    </row>
    <row r="153" spans="6:11" ht="25.5" x14ac:dyDescent="0.25">
      <c r="F153" s="612" t="s">
        <v>47</v>
      </c>
      <c r="G153" s="61" t="s">
        <v>25</v>
      </c>
      <c r="H153" s="456">
        <f>SUM(K22)</f>
        <v>20000</v>
      </c>
      <c r="I153" s="456">
        <f t="shared" ref="I153:K153" si="77">SUM(L22)</f>
        <v>20000</v>
      </c>
      <c r="J153" s="456">
        <f t="shared" si="77"/>
        <v>0</v>
      </c>
      <c r="K153" s="456">
        <f t="shared" si="77"/>
        <v>0</v>
      </c>
    </row>
    <row r="154" spans="6:11" x14ac:dyDescent="0.25">
      <c r="F154" s="612" t="s">
        <v>116</v>
      </c>
      <c r="G154" s="61" t="s">
        <v>25</v>
      </c>
      <c r="H154" s="456">
        <f>SUM(K132)</f>
        <v>821300</v>
      </c>
      <c r="I154" s="456">
        <f t="shared" ref="I154:K154" si="78">SUM(L132)</f>
        <v>821300</v>
      </c>
      <c r="J154" s="456">
        <f t="shared" si="78"/>
        <v>0</v>
      </c>
      <c r="K154" s="456">
        <f t="shared" si="78"/>
        <v>0</v>
      </c>
    </row>
    <row r="155" spans="6:11" x14ac:dyDescent="0.25">
      <c r="F155" s="615" t="s">
        <v>117</v>
      </c>
      <c r="G155" s="65"/>
      <c r="H155" s="263">
        <f>SUM(H154,H153,H152,H151)</f>
        <v>7294500</v>
      </c>
      <c r="I155" s="263">
        <f>SUM(I154,I153,I152,I151)</f>
        <v>7158200</v>
      </c>
      <c r="J155" s="263">
        <f>SUM(J154,J153,J152,J151)</f>
        <v>4305800</v>
      </c>
      <c r="K155" s="263">
        <f>SUM(K154,K153,K152,K151)</f>
        <v>136300</v>
      </c>
    </row>
  </sheetData>
  <mergeCells count="550">
    <mergeCell ref="E71:E72"/>
    <mergeCell ref="F71:F72"/>
    <mergeCell ref="G71:G72"/>
    <mergeCell ref="H71:H72"/>
    <mergeCell ref="I71:I72"/>
    <mergeCell ref="E74:T74"/>
    <mergeCell ref="I57:I58"/>
    <mergeCell ref="H69:H70"/>
    <mergeCell ref="H29:H33"/>
    <mergeCell ref="I36:I37"/>
    <mergeCell ref="I69:I70"/>
    <mergeCell ref="H67:H68"/>
    <mergeCell ref="I67:I68"/>
    <mergeCell ref="H61:H62"/>
    <mergeCell ref="I65:I66"/>
    <mergeCell ref="I63:I64"/>
    <mergeCell ref="H59:H60"/>
    <mergeCell ref="I59:I60"/>
    <mergeCell ref="I61:I62"/>
    <mergeCell ref="H53:H54"/>
    <mergeCell ref="I53:I54"/>
    <mergeCell ref="P36:P37"/>
    <mergeCell ref="R36:R38"/>
    <mergeCell ref="Q48:Q51"/>
    <mergeCell ref="E44:J44"/>
    <mergeCell ref="Q36:Q38"/>
    <mergeCell ref="Q39:Q40"/>
    <mergeCell ref="E35:T35"/>
    <mergeCell ref="J36:J37"/>
    <mergeCell ref="K36:K37"/>
    <mergeCell ref="L36:L37"/>
    <mergeCell ref="M36:M37"/>
    <mergeCell ref="N36:N37"/>
    <mergeCell ref="S36:S38"/>
    <mergeCell ref="T36:T38"/>
    <mergeCell ref="R39:R40"/>
    <mergeCell ref="S39:S40"/>
    <mergeCell ref="T39:T40"/>
    <mergeCell ref="T14:T15"/>
    <mergeCell ref="S14:S15"/>
    <mergeCell ref="R14:R15"/>
    <mergeCell ref="T19:T20"/>
    <mergeCell ref="S19:S20"/>
    <mergeCell ref="R19:R20"/>
    <mergeCell ref="P24:P25"/>
    <mergeCell ref="O24:O25"/>
    <mergeCell ref="R102:R104"/>
    <mergeCell ref="S102:S104"/>
    <mergeCell ref="T102:T104"/>
    <mergeCell ref="R99:R100"/>
    <mergeCell ref="S99:S100"/>
    <mergeCell ref="T99:T100"/>
    <mergeCell ref="R96:R97"/>
    <mergeCell ref="S96:S97"/>
    <mergeCell ref="T96:T97"/>
    <mergeCell ref="R48:R51"/>
    <mergeCell ref="S48:S51"/>
    <mergeCell ref="T48:T51"/>
    <mergeCell ref="E45:T45"/>
    <mergeCell ref="E48:E52"/>
    <mergeCell ref="F48:F52"/>
    <mergeCell ref="Q29:Q32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U29:U33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E73:J73"/>
    <mergeCell ref="A71:A72"/>
    <mergeCell ref="B71:B72"/>
    <mergeCell ref="C71:C72"/>
    <mergeCell ref="D71:D72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C67:C68"/>
    <mergeCell ref="D67:D68"/>
    <mergeCell ref="E67:E68"/>
    <mergeCell ref="F67:F68"/>
    <mergeCell ref="G67:G68"/>
    <mergeCell ref="A65:A66"/>
    <mergeCell ref="B65:B66"/>
    <mergeCell ref="C65:C66"/>
    <mergeCell ref="D65:D66"/>
    <mergeCell ref="E65:E66"/>
    <mergeCell ref="F65:F66"/>
    <mergeCell ref="G65:G66"/>
    <mergeCell ref="H65:H66"/>
    <mergeCell ref="B61:B62"/>
    <mergeCell ref="H63:H64"/>
    <mergeCell ref="A63:A64"/>
    <mergeCell ref="B63:B64"/>
    <mergeCell ref="C63:C64"/>
    <mergeCell ref="D63:D64"/>
    <mergeCell ref="E63:E64"/>
    <mergeCell ref="F63:F64"/>
    <mergeCell ref="G63:G64"/>
    <mergeCell ref="C61:C62"/>
    <mergeCell ref="D61:D62"/>
    <mergeCell ref="E61:E62"/>
    <mergeCell ref="F61:F62"/>
    <mergeCell ref="G61:G62"/>
    <mergeCell ref="A57:A58"/>
    <mergeCell ref="B57:B58"/>
    <mergeCell ref="C57:C58"/>
    <mergeCell ref="D57:D58"/>
    <mergeCell ref="E57:E58"/>
    <mergeCell ref="F57:F58"/>
    <mergeCell ref="H57:H58"/>
    <mergeCell ref="A61:A62"/>
    <mergeCell ref="C59:C60"/>
    <mergeCell ref="D59:D60"/>
    <mergeCell ref="G57:G58"/>
    <mergeCell ref="A59:A60"/>
    <mergeCell ref="B59:B60"/>
    <mergeCell ref="E59:E60"/>
    <mergeCell ref="F59:F60"/>
    <mergeCell ref="G59:G60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48:A52"/>
    <mergeCell ref="B48:B52"/>
    <mergeCell ref="C48:C52"/>
    <mergeCell ref="D48:D52"/>
    <mergeCell ref="G48:G52"/>
    <mergeCell ref="H48:H52"/>
    <mergeCell ref="E53:E54"/>
    <mergeCell ref="A53:A54"/>
    <mergeCell ref="B53:B54"/>
    <mergeCell ref="C53:C54"/>
    <mergeCell ref="D53:D54"/>
    <mergeCell ref="F53:F54"/>
    <mergeCell ref="G53:G54"/>
    <mergeCell ref="A42:A43"/>
    <mergeCell ref="B42:B43"/>
    <mergeCell ref="D42:D43"/>
    <mergeCell ref="C42:C43"/>
    <mergeCell ref="E42:E43"/>
    <mergeCell ref="F42:F43"/>
    <mergeCell ref="G42:G43"/>
    <mergeCell ref="H42:H43"/>
    <mergeCell ref="I42:I43"/>
    <mergeCell ref="A36:A41"/>
    <mergeCell ref="B36:B41"/>
    <mergeCell ref="C36:C41"/>
    <mergeCell ref="D36:D41"/>
    <mergeCell ref="E36:E41"/>
    <mergeCell ref="F36:F41"/>
    <mergeCell ref="G36:G41"/>
    <mergeCell ref="H36:H41"/>
    <mergeCell ref="O36:O37"/>
    <mergeCell ref="E34:J34"/>
    <mergeCell ref="G24:G26"/>
    <mergeCell ref="H24:H26"/>
    <mergeCell ref="I24:I26"/>
    <mergeCell ref="I27:I28"/>
    <mergeCell ref="R29:R32"/>
    <mergeCell ref="T29:T32"/>
    <mergeCell ref="S29:S32"/>
    <mergeCell ref="N24:N25"/>
    <mergeCell ref="M24:M25"/>
    <mergeCell ref="L24:L25"/>
    <mergeCell ref="K24:K25"/>
    <mergeCell ref="J24:J25"/>
    <mergeCell ref="A29:A33"/>
    <mergeCell ref="B29:B33"/>
    <mergeCell ref="C29:C33"/>
    <mergeCell ref="D29:D33"/>
    <mergeCell ref="E29:E33"/>
    <mergeCell ref="F29:F33"/>
    <mergeCell ref="G29:G33"/>
    <mergeCell ref="A27:A28"/>
    <mergeCell ref="B27:B28"/>
    <mergeCell ref="C27:C28"/>
    <mergeCell ref="D27:D28"/>
    <mergeCell ref="E27:E28"/>
    <mergeCell ref="F27:F28"/>
    <mergeCell ref="G27:G28"/>
    <mergeCell ref="A22:A23"/>
    <mergeCell ref="B22:B23"/>
    <mergeCell ref="C22:C23"/>
    <mergeCell ref="D22:D23"/>
    <mergeCell ref="E22:E23"/>
    <mergeCell ref="F22:F23"/>
    <mergeCell ref="A24:A26"/>
    <mergeCell ref="B24:B26"/>
    <mergeCell ref="C24:C26"/>
    <mergeCell ref="D24:D26"/>
    <mergeCell ref="E24:E26"/>
    <mergeCell ref="F24:F26"/>
    <mergeCell ref="G12:G13"/>
    <mergeCell ref="A12:A13"/>
    <mergeCell ref="B12:B13"/>
    <mergeCell ref="C12:C13"/>
    <mergeCell ref="D12:D13"/>
    <mergeCell ref="E12:E13"/>
    <mergeCell ref="F12:F13"/>
    <mergeCell ref="G19:G21"/>
    <mergeCell ref="B14:B16"/>
    <mergeCell ref="C14:C16"/>
    <mergeCell ref="D14:D16"/>
    <mergeCell ref="E14:E16"/>
    <mergeCell ref="F14:F16"/>
    <mergeCell ref="B17:B18"/>
    <mergeCell ref="C17:C18"/>
    <mergeCell ref="D17:D18"/>
    <mergeCell ref="A19:A21"/>
    <mergeCell ref="A17:A18"/>
    <mergeCell ref="A14:A16"/>
    <mergeCell ref="B19:B21"/>
    <mergeCell ref="C19:C21"/>
    <mergeCell ref="D19:D21"/>
    <mergeCell ref="E19:E21"/>
    <mergeCell ref="F19:F2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Q5:T5"/>
    <mergeCell ref="K6:K7"/>
    <mergeCell ref="L6:M6"/>
    <mergeCell ref="N6:N7"/>
    <mergeCell ref="Q6:Q7"/>
    <mergeCell ref="R6:T6"/>
    <mergeCell ref="H5:H7"/>
    <mergeCell ref="I5:I7"/>
    <mergeCell ref="J5:J7"/>
    <mergeCell ref="K5:N5"/>
    <mergeCell ref="O5:O7"/>
    <mergeCell ref="P5:P7"/>
    <mergeCell ref="D79:D80"/>
    <mergeCell ref="E79:E80"/>
    <mergeCell ref="F79:F80"/>
    <mergeCell ref="G79:G80"/>
    <mergeCell ref="H79:H80"/>
    <mergeCell ref="I79:I80"/>
    <mergeCell ref="D10:T10"/>
    <mergeCell ref="E11:T11"/>
    <mergeCell ref="Q14:Q15"/>
    <mergeCell ref="H19:H21"/>
    <mergeCell ref="E17:E18"/>
    <mergeCell ref="F17:F18"/>
    <mergeCell ref="G17:G18"/>
    <mergeCell ref="H17:H18"/>
    <mergeCell ref="I17:I18"/>
    <mergeCell ref="G14:G16"/>
    <mergeCell ref="H14:H16"/>
    <mergeCell ref="I14:I16"/>
    <mergeCell ref="Q19:Q20"/>
    <mergeCell ref="H22:H23"/>
    <mergeCell ref="I22:I23"/>
    <mergeCell ref="H27:H28"/>
    <mergeCell ref="H12:H13"/>
    <mergeCell ref="G22:G23"/>
    <mergeCell ref="I12:I13"/>
    <mergeCell ref="B8:T8"/>
    <mergeCell ref="C9:T9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A79:A80"/>
    <mergeCell ref="B79:B80"/>
    <mergeCell ref="C79:C80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5:A87"/>
    <mergeCell ref="B85:B87"/>
    <mergeCell ref="C85:C87"/>
    <mergeCell ref="D85:D87"/>
    <mergeCell ref="E85:E87"/>
    <mergeCell ref="F85:F87"/>
    <mergeCell ref="G85:G87"/>
    <mergeCell ref="H85:H87"/>
    <mergeCell ref="I85:I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A90:A91"/>
    <mergeCell ref="B90:B91"/>
    <mergeCell ref="C90:C91"/>
    <mergeCell ref="D90:D91"/>
    <mergeCell ref="E90:E91"/>
    <mergeCell ref="F90:F91"/>
    <mergeCell ref="G90:G91"/>
    <mergeCell ref="H90:H91"/>
    <mergeCell ref="I90:I91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A96:A98"/>
    <mergeCell ref="B96:B98"/>
    <mergeCell ref="C96:C98"/>
    <mergeCell ref="D96:D98"/>
    <mergeCell ref="E96:E98"/>
    <mergeCell ref="F96:F98"/>
    <mergeCell ref="G96:G98"/>
    <mergeCell ref="H96:H98"/>
    <mergeCell ref="I96:I98"/>
    <mergeCell ref="A99:A101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A102:A105"/>
    <mergeCell ref="B102:B105"/>
    <mergeCell ref="C102:C105"/>
    <mergeCell ref="D102:D105"/>
    <mergeCell ref="E102:E105"/>
    <mergeCell ref="F102:F105"/>
    <mergeCell ref="G102:G105"/>
    <mergeCell ref="H102:H105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A122:A124"/>
    <mergeCell ref="B122:B124"/>
    <mergeCell ref="C122:C124"/>
    <mergeCell ref="D122:D124"/>
    <mergeCell ref="E122:E124"/>
    <mergeCell ref="F122:F124"/>
    <mergeCell ref="G122:G124"/>
    <mergeCell ref="H122:H124"/>
    <mergeCell ref="I122:I124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Q85:Q86"/>
    <mergeCell ref="Q96:Q97"/>
    <mergeCell ref="Q99:Q100"/>
    <mergeCell ref="Q102:Q104"/>
    <mergeCell ref="E121:T121"/>
    <mergeCell ref="N122:N123"/>
    <mergeCell ref="O122:O123"/>
    <mergeCell ref="P122:P123"/>
    <mergeCell ref="Q122:Q123"/>
    <mergeCell ref="E120:J120"/>
    <mergeCell ref="J122:J123"/>
    <mergeCell ref="L122:L123"/>
    <mergeCell ref="M122:M123"/>
    <mergeCell ref="K122:K123"/>
    <mergeCell ref="I106:I107"/>
    <mergeCell ref="T122:T123"/>
    <mergeCell ref="S122:S123"/>
    <mergeCell ref="R122:R123"/>
    <mergeCell ref="I102:I103"/>
    <mergeCell ref="T85:T86"/>
    <mergeCell ref="S85:S86"/>
    <mergeCell ref="R85:R86"/>
    <mergeCell ref="A129:A131"/>
    <mergeCell ref="B129:B131"/>
    <mergeCell ref="C129:C131"/>
    <mergeCell ref="D129:D131"/>
    <mergeCell ref="E129:E131"/>
    <mergeCell ref="F129:F131"/>
    <mergeCell ref="G129:G131"/>
    <mergeCell ref="H129:H131"/>
    <mergeCell ref="I129:I131"/>
    <mergeCell ref="E127:J127"/>
    <mergeCell ref="E128:T128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A138:A140"/>
    <mergeCell ref="B138:B140"/>
    <mergeCell ref="C138:C140"/>
    <mergeCell ref="D138:D140"/>
    <mergeCell ref="E138:E140"/>
    <mergeCell ref="F138:F140"/>
    <mergeCell ref="G138:G140"/>
    <mergeCell ref="H138:H140"/>
    <mergeCell ref="R129:R130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A132:A133"/>
    <mergeCell ref="B132:B133"/>
    <mergeCell ref="C132:C133"/>
    <mergeCell ref="D132:D133"/>
    <mergeCell ref="E132:E133"/>
    <mergeCell ref="F132:F133"/>
    <mergeCell ref="S129:S130"/>
    <mergeCell ref="T129:T130"/>
    <mergeCell ref="E141:J141"/>
    <mergeCell ref="E142:J142"/>
    <mergeCell ref="E143:J143"/>
    <mergeCell ref="E136:J136"/>
    <mergeCell ref="E137:T137"/>
    <mergeCell ref="Q138:Q139"/>
    <mergeCell ref="N129:N130"/>
    <mergeCell ref="O129:O130"/>
    <mergeCell ref="P129:P130"/>
    <mergeCell ref="Q129:Q130"/>
    <mergeCell ref="J129:J130"/>
    <mergeCell ref="K129:K130"/>
    <mergeCell ref="L129:L130"/>
    <mergeCell ref="M129:M130"/>
    <mergeCell ref="R138:R139"/>
    <mergeCell ref="S138:S139"/>
    <mergeCell ref="T138:T139"/>
    <mergeCell ref="G132:G133"/>
    <mergeCell ref="H132:H133"/>
    <mergeCell ref="I132:I13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4DE5-0F87-4D85-AAB7-6EAF16A5616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04CD-91BA-4AF0-9F4C-5A0B19EEF87A}">
  <sheetPr>
    <pageSetUpPr fitToPage="1"/>
  </sheetPr>
  <dimension ref="B2:F26"/>
  <sheetViews>
    <sheetView workbookViewId="0">
      <selection activeCell="F14" sqref="F14"/>
    </sheetView>
  </sheetViews>
  <sheetFormatPr defaultRowHeight="15" x14ac:dyDescent="0.25"/>
  <cols>
    <col min="2" max="2" width="36.42578125" customWidth="1"/>
    <col min="3" max="6" width="17" customWidth="1"/>
  </cols>
  <sheetData>
    <row r="2" spans="2:6" ht="20.25" thickBot="1" x14ac:dyDescent="0.35">
      <c r="B2" s="1662" t="s">
        <v>683</v>
      </c>
      <c r="C2" s="1662"/>
      <c r="D2" s="1662"/>
      <c r="E2" s="1662"/>
      <c r="F2" s="1662"/>
    </row>
    <row r="3" spans="2:6" ht="16.5" thickTop="1" thickBot="1" x14ac:dyDescent="0.3">
      <c r="B3" s="68"/>
      <c r="C3" s="68"/>
      <c r="D3" s="68"/>
      <c r="E3" s="68"/>
      <c r="F3" s="68"/>
    </row>
    <row r="4" spans="2:6" x14ac:dyDescent="0.25">
      <c r="B4" s="1663" t="s">
        <v>684</v>
      </c>
      <c r="C4" s="1666" t="s">
        <v>685</v>
      </c>
      <c r="D4" s="1667"/>
      <c r="E4" s="1667"/>
      <c r="F4" s="1668"/>
    </row>
    <row r="5" spans="2:6" x14ac:dyDescent="0.25">
      <c r="B5" s="1664"/>
      <c r="C5" s="1669" t="s">
        <v>15</v>
      </c>
      <c r="D5" s="1672" t="s">
        <v>686</v>
      </c>
      <c r="E5" s="1673"/>
      <c r="F5" s="1674"/>
    </row>
    <row r="6" spans="2:6" x14ac:dyDescent="0.25">
      <c r="B6" s="1664"/>
      <c r="C6" s="1670"/>
      <c r="D6" s="1672" t="s">
        <v>16</v>
      </c>
      <c r="E6" s="1675"/>
      <c r="F6" s="1676" t="s">
        <v>687</v>
      </c>
    </row>
    <row r="7" spans="2:6" ht="25.5" x14ac:dyDescent="0.25">
      <c r="B7" s="1665"/>
      <c r="C7" s="1671"/>
      <c r="D7" s="541" t="s">
        <v>15</v>
      </c>
      <c r="E7" s="542" t="s">
        <v>20</v>
      </c>
      <c r="F7" s="1677"/>
    </row>
    <row r="8" spans="2:6" ht="28.5" x14ac:dyDescent="0.25">
      <c r="B8" s="543" t="s">
        <v>688</v>
      </c>
      <c r="C8" s="544">
        <f>SUM(C9:C20)</f>
        <v>29571200</v>
      </c>
      <c r="D8" s="544">
        <f>SUM(D9:D20)</f>
        <v>28023800</v>
      </c>
      <c r="E8" s="545">
        <f>SUM(E9:E20)</f>
        <v>18941600</v>
      </c>
      <c r="F8" s="546">
        <f>SUM(F9:F20)</f>
        <v>1547400</v>
      </c>
    </row>
    <row r="9" spans="2:6" ht="30" x14ac:dyDescent="0.25">
      <c r="B9" s="547" t="s">
        <v>111</v>
      </c>
      <c r="C9" s="548">
        <f>SUM('01 programa'!H147,'02 programa'!H117,'03 programa'!H70,'04 programa'!H57,'05 programa'!H51,'06 programa'!H45,'07 programa'!H186,'08 programa'!H61,'09 programa'!H67)</f>
        <v>16500700</v>
      </c>
      <c r="D9" s="548">
        <f>SUM('01 programa'!I147,'02 programa'!I117,'03 programa'!I70,'04 programa'!I57,'05 programa'!I51,'06 programa'!I45,'07 programa'!I186,'08 programa'!I61,'09 programa'!I67)</f>
        <v>15596000</v>
      </c>
      <c r="E9" s="548">
        <f>SUM('01 programa'!J147,'02 programa'!J117,'03 programa'!J70,'04 programa'!J57,'05 programa'!J51,'06 programa'!J45,'07 programa'!J186,'08 programa'!J61,'09 programa'!J67)</f>
        <v>9590800</v>
      </c>
      <c r="F9" s="549">
        <f>SUM('01 programa'!K147,'02 programa'!K117,'03 programa'!K70,'04 programa'!K57,'05 programa'!K51,'06 programa'!K45,'07 programa'!K186,'08 programa'!K61,'09 programa'!K67)</f>
        <v>904700</v>
      </c>
    </row>
    <row r="10" spans="2:6" ht="30" x14ac:dyDescent="0.25">
      <c r="B10" s="547" t="s">
        <v>112</v>
      </c>
      <c r="C10" s="548">
        <f>SUM('01 programa'!H148,'02 programa'!H118,'06 programa'!H48,'09 programa'!H68)</f>
        <v>3271000</v>
      </c>
      <c r="D10" s="548">
        <f>SUM('01 programa'!I148,'02 programa'!I118,'06 programa'!I48,'09 programa'!I68)</f>
        <v>3271000</v>
      </c>
      <c r="E10" s="548">
        <f>SUM('01 programa'!J148,'02 programa'!J118,'06 programa'!J48,'09 programa'!J68)</f>
        <v>1723000</v>
      </c>
      <c r="F10" s="549">
        <f>SUM('01 programa'!K148,'02 programa'!K118,'06 programa'!K48,'09 programa'!K68)</f>
        <v>0</v>
      </c>
    </row>
    <row r="11" spans="2:6" x14ac:dyDescent="0.25">
      <c r="B11" s="547" t="s">
        <v>267</v>
      </c>
      <c r="C11" s="550">
        <f>SUM('03 programa'!H71)</f>
        <v>7233600</v>
      </c>
      <c r="D11" s="550">
        <f>SUM('03 programa'!I71)</f>
        <v>7233600</v>
      </c>
      <c r="E11" s="550">
        <f>SUM('03 programa'!J71)</f>
        <v>6867200</v>
      </c>
      <c r="F11" s="571">
        <f>SUM('03 programa'!K71)</f>
        <v>0</v>
      </c>
    </row>
    <row r="12" spans="2:6" x14ac:dyDescent="0.25">
      <c r="B12" s="547" t="s">
        <v>113</v>
      </c>
      <c r="C12" s="548">
        <f>SUM('01 programa'!H149,'02 programa'!H119,'03 programa'!H72,'04 programa'!H58,'09 programa'!H69)</f>
        <v>1221000</v>
      </c>
      <c r="D12" s="548">
        <f>SUM('01 programa'!I149,'02 programa'!I119,'03 programa'!I72,'04 programa'!I58,'09 programa'!I69)</f>
        <v>1199600</v>
      </c>
      <c r="E12" s="548">
        <f>SUM('01 programa'!J149,'02 programa'!J119,'03 programa'!J72,'04 programa'!J58,'09 programa'!J69)</f>
        <v>357000</v>
      </c>
      <c r="F12" s="549">
        <f>SUM('01 programa'!K149,'02 programa'!K119,'03 programa'!K72,'04 programa'!K58,'09 programa'!K69)</f>
        <v>21400</v>
      </c>
    </row>
    <row r="13" spans="2:6" x14ac:dyDescent="0.25">
      <c r="B13" s="547" t="s">
        <v>264</v>
      </c>
      <c r="C13" s="548">
        <f>SUM('03 programa'!H74)</f>
        <v>501000</v>
      </c>
      <c r="D13" s="548">
        <f>SUM('03 programa'!I74)</f>
        <v>501000</v>
      </c>
      <c r="E13" s="548">
        <f>SUM('03 programa'!J74)</f>
        <v>399000</v>
      </c>
      <c r="F13" s="549">
        <f>SUM('03 programa'!K74)</f>
        <v>0</v>
      </c>
    </row>
    <row r="14" spans="2:6" ht="30" x14ac:dyDescent="0.25">
      <c r="B14" s="547" t="s">
        <v>334</v>
      </c>
      <c r="C14" s="548">
        <f>SUM('04 programa'!H59,'07 programa'!H188)</f>
        <v>621300</v>
      </c>
      <c r="D14" s="548">
        <f>SUM('04 programa'!I59,'07 programa'!I188)</f>
        <v>0</v>
      </c>
      <c r="E14" s="548">
        <f>SUM('04 programa'!J59,'07 programa'!J188)</f>
        <v>0</v>
      </c>
      <c r="F14" s="549">
        <f>SUM('04 programa'!K59,'07 programa'!K188)</f>
        <v>621300</v>
      </c>
    </row>
    <row r="15" spans="2:6" x14ac:dyDescent="0.25">
      <c r="B15" s="547" t="s">
        <v>449</v>
      </c>
      <c r="C15" s="548"/>
      <c r="D15" s="548"/>
      <c r="E15" s="548"/>
      <c r="F15" s="549"/>
    </row>
    <row r="16" spans="2:6" x14ac:dyDescent="0.25">
      <c r="B16" s="547" t="s">
        <v>692</v>
      </c>
      <c r="C16" s="548"/>
      <c r="D16" s="548"/>
      <c r="E16" s="551"/>
      <c r="F16" s="552"/>
    </row>
    <row r="17" spans="2:6" x14ac:dyDescent="0.25">
      <c r="B17" s="569" t="s">
        <v>689</v>
      </c>
      <c r="C17" s="570"/>
      <c r="D17" s="570"/>
      <c r="E17" s="570"/>
      <c r="F17" s="549"/>
    </row>
    <row r="18" spans="2:6" ht="45" x14ac:dyDescent="0.25">
      <c r="B18" s="547" t="s">
        <v>682</v>
      </c>
      <c r="C18" s="567">
        <f>SUM('03 programa'!H75)</f>
        <v>73600</v>
      </c>
      <c r="D18" s="567">
        <f>SUM('03 programa'!I75)</f>
        <v>73600</v>
      </c>
      <c r="E18" s="567">
        <f>SUM('03 programa'!J75)</f>
        <v>0</v>
      </c>
      <c r="F18" s="568">
        <f>SUM('03 programa'!K75)</f>
        <v>0</v>
      </c>
    </row>
    <row r="19" spans="2:6" ht="45" x14ac:dyDescent="0.25">
      <c r="B19" s="547" t="s">
        <v>677</v>
      </c>
      <c r="C19" s="566">
        <f>SUM('01 programa'!H150,'02 programa'!K88)</f>
        <v>122300</v>
      </c>
      <c r="D19" s="566">
        <f>SUM('01 programa'!I150,'02 programa'!L88)</f>
        <v>122300</v>
      </c>
      <c r="E19" s="566">
        <f>SUM('01 programa'!J150,'02 programa'!M88)</f>
        <v>4600</v>
      </c>
      <c r="F19" s="552">
        <f>SUM('01 programa'!K150,'02 programa'!N88)</f>
        <v>0</v>
      </c>
    </row>
    <row r="20" spans="2:6" ht="30.75" thickBot="1" x14ac:dyDescent="0.3">
      <c r="B20" s="547" t="s">
        <v>693</v>
      </c>
      <c r="C20" s="566">
        <f>SUM('04 programa'!H60)</f>
        <v>26700</v>
      </c>
      <c r="D20" s="566">
        <f>SUM('04 programa'!I60)</f>
        <v>26700</v>
      </c>
      <c r="E20" s="566">
        <f>SUM('04 programa'!J60)</f>
        <v>0</v>
      </c>
      <c r="F20" s="552">
        <f>SUM('04 programa'!K60)</f>
        <v>0</v>
      </c>
    </row>
    <row r="21" spans="2:6" ht="15.75" thickBot="1" x14ac:dyDescent="0.3">
      <c r="B21" s="553" t="s">
        <v>47</v>
      </c>
      <c r="C21" s="554">
        <f>SUM('01 programa'!H153)</f>
        <v>20000</v>
      </c>
      <c r="D21" s="554">
        <f>SUM('01 programa'!I153)</f>
        <v>20000</v>
      </c>
      <c r="E21" s="554">
        <f>SUM('01 programa'!J153)</f>
        <v>0</v>
      </c>
      <c r="F21" s="554">
        <f>SUM('01 programa'!K153)</f>
        <v>0</v>
      </c>
    </row>
    <row r="22" spans="2:6" ht="15.75" thickBot="1" x14ac:dyDescent="0.3">
      <c r="B22" s="555" t="s">
        <v>116</v>
      </c>
      <c r="C22" s="554">
        <f>SUM('01 programa'!H154)</f>
        <v>821300</v>
      </c>
      <c r="D22" s="554">
        <f>SUM('01 programa'!I154)</f>
        <v>821300</v>
      </c>
      <c r="E22" s="554">
        <f>SUM('01 programa'!J154)</f>
        <v>0</v>
      </c>
      <c r="F22" s="554">
        <f>SUM('01 programa'!K154)</f>
        <v>0</v>
      </c>
    </row>
    <row r="23" spans="2:6" ht="15.75" thickBot="1" x14ac:dyDescent="0.3">
      <c r="B23" s="556" t="s">
        <v>690</v>
      </c>
      <c r="C23" s="557">
        <f>SUM(C9:C22)</f>
        <v>30412500</v>
      </c>
      <c r="D23" s="558">
        <f>SUM(D9:D22)</f>
        <v>28865100</v>
      </c>
      <c r="E23" s="559">
        <f>SUM(E9:E22)</f>
        <v>18941600</v>
      </c>
      <c r="F23" s="559">
        <f>SUM(F9:F22)</f>
        <v>1547400</v>
      </c>
    </row>
    <row r="24" spans="2:6" ht="15.75" thickBot="1" x14ac:dyDescent="0.3">
      <c r="B24" s="560" t="s">
        <v>115</v>
      </c>
      <c r="C24" s="561">
        <f>SUM('01 programa'!H152,'02 programa'!H122,'07 programa'!H192,'08 programa'!H63,'09 programa'!H72)</f>
        <v>6901615</v>
      </c>
      <c r="D24" s="561">
        <f>SUM('01 programa'!I152,'02 programa'!I122,'07 programa'!I192,'08 programa'!I63,'09 programa'!I72)</f>
        <v>6881815</v>
      </c>
      <c r="E24" s="561">
        <f>SUM('01 programa'!J152,'02 programa'!J122,'07 programa'!J192,'08 programa'!J63,'09 programa'!J72)</f>
        <v>110492</v>
      </c>
      <c r="F24" s="561">
        <f>SUM('01 programa'!K152,'02 programa'!K122,'07 programa'!K192,'08 programa'!K63,'09 programa'!K72)</f>
        <v>19800</v>
      </c>
    </row>
    <row r="25" spans="2:6" ht="15.75" thickBot="1" x14ac:dyDescent="0.3">
      <c r="B25" s="562" t="s">
        <v>259</v>
      </c>
      <c r="C25" s="563">
        <f>SUM('02 programa'!H123,'06 programa'!H46,'07 programa'!H191,'09 programa'!H73)</f>
        <v>868700</v>
      </c>
      <c r="D25" s="563">
        <f>SUM('02 programa'!I123,'06 programa'!I46,'07 programa'!I191,'09 programa'!I73)</f>
        <v>202400</v>
      </c>
      <c r="E25" s="563">
        <f>SUM('02 programa'!J123,'06 programa'!J46,'07 programa'!J191,'09 programa'!J73)</f>
        <v>0</v>
      </c>
      <c r="F25" s="563">
        <f>SUM('02 programa'!K123,'06 programa'!K46,'07 programa'!K191,'09 programa'!K73)</f>
        <v>666400</v>
      </c>
    </row>
    <row r="26" spans="2:6" ht="15.75" thickBot="1" x14ac:dyDescent="0.3">
      <c r="B26" s="564" t="s">
        <v>691</v>
      </c>
      <c r="C26" s="565">
        <f>SUM(C25,C24,C23)</f>
        <v>38182815</v>
      </c>
      <c r="D26" s="565">
        <f>SUM(D25,D24,D23)</f>
        <v>35949315</v>
      </c>
      <c r="E26" s="565">
        <f>SUM(E25,E24,E23)</f>
        <v>19052092</v>
      </c>
      <c r="F26" s="565">
        <f>SUM(F25,F24,F23)</f>
        <v>2233600</v>
      </c>
    </row>
  </sheetData>
  <mergeCells count="7">
    <mergeCell ref="B2:F2"/>
    <mergeCell ref="B4:B7"/>
    <mergeCell ref="C4:F4"/>
    <mergeCell ref="C5:C7"/>
    <mergeCell ref="D5:F5"/>
    <mergeCell ref="D6:E6"/>
    <mergeCell ref="F6:F7"/>
  </mergeCells>
  <pageMargins left="0.7" right="0.7" top="0.75" bottom="0.75" header="0.3" footer="0.3"/>
  <pageSetup paperSize="9" scale="7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8F3A-DD4E-467D-9DA1-D32E9F4F7A9A}">
  <dimension ref="A1:B12"/>
  <sheetViews>
    <sheetView tabSelected="1" workbookViewId="0">
      <selection activeCell="B6" sqref="B6"/>
    </sheetView>
  </sheetViews>
  <sheetFormatPr defaultRowHeight="15" x14ac:dyDescent="0.25"/>
  <cols>
    <col min="1" max="1" width="10.28515625" bestFit="1" customWidth="1"/>
    <col min="2" max="2" width="64.28515625" bestFit="1" customWidth="1"/>
  </cols>
  <sheetData>
    <row r="1" spans="1:2" ht="20.25" thickBot="1" x14ac:dyDescent="0.35">
      <c r="A1" s="1678" t="s">
        <v>694</v>
      </c>
      <c r="B1" s="1678"/>
    </row>
    <row r="2" spans="1:2" ht="16.5" thickTop="1" thickBot="1" x14ac:dyDescent="0.3">
      <c r="A2" s="573" t="s">
        <v>695</v>
      </c>
      <c r="B2" s="574" t="s">
        <v>696</v>
      </c>
    </row>
    <row r="3" spans="1:2" x14ac:dyDescent="0.25">
      <c r="A3" s="575" t="s">
        <v>25</v>
      </c>
      <c r="B3" s="576" t="s">
        <v>111</v>
      </c>
    </row>
    <row r="4" spans="1:2" x14ac:dyDescent="0.25">
      <c r="A4" s="577" t="s">
        <v>245</v>
      </c>
      <c r="B4" s="578" t="s">
        <v>697</v>
      </c>
    </row>
    <row r="5" spans="1:2" x14ac:dyDescent="0.25">
      <c r="A5" s="577" t="s">
        <v>53</v>
      </c>
      <c r="B5" s="578" t="s">
        <v>112</v>
      </c>
    </row>
    <row r="6" spans="1:2" x14ac:dyDescent="0.25">
      <c r="A6" s="577" t="s">
        <v>100</v>
      </c>
      <c r="B6" s="578" t="s">
        <v>698</v>
      </c>
    </row>
    <row r="7" spans="1:2" x14ac:dyDescent="0.25">
      <c r="A7" s="577" t="s">
        <v>202</v>
      </c>
      <c r="B7" s="578" t="s">
        <v>259</v>
      </c>
    </row>
    <row r="8" spans="1:2" x14ac:dyDescent="0.25">
      <c r="A8" s="577" t="s">
        <v>51</v>
      </c>
      <c r="B8" s="578" t="s">
        <v>113</v>
      </c>
    </row>
    <row r="9" spans="1:2" x14ac:dyDescent="0.25">
      <c r="A9" s="577" t="s">
        <v>448</v>
      </c>
      <c r="B9" s="578" t="s">
        <v>699</v>
      </c>
    </row>
    <row r="10" spans="1:2" x14ac:dyDescent="0.25">
      <c r="A10" s="577" t="s">
        <v>333</v>
      </c>
      <c r="B10" s="578" t="s">
        <v>700</v>
      </c>
    </row>
    <row r="11" spans="1:2" x14ac:dyDescent="0.25">
      <c r="A11" s="577" t="s">
        <v>266</v>
      </c>
      <c r="B11" s="578" t="s">
        <v>701</v>
      </c>
    </row>
    <row r="12" spans="1:2" ht="15.75" thickBot="1" x14ac:dyDescent="0.3">
      <c r="A12" s="579" t="s">
        <v>702</v>
      </c>
      <c r="B12" s="580" t="s">
        <v>703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44EE-AD97-4694-9C77-B914B2CE0C88}">
  <sheetPr>
    <pageSetUpPr fitToPage="1"/>
  </sheetPr>
  <dimension ref="A1:DJ124"/>
  <sheetViews>
    <sheetView zoomScale="115" zoomScaleNormal="115" workbookViewId="0">
      <selection activeCell="I12" sqref="I12:I14"/>
    </sheetView>
  </sheetViews>
  <sheetFormatPr defaultRowHeight="15" outlineLevelRow="1" x14ac:dyDescent="0.25"/>
  <cols>
    <col min="1" max="5" width="4.140625" customWidth="1"/>
    <col min="6" max="6" width="23.85546875" customWidth="1"/>
    <col min="8" max="8" width="12.42578125" customWidth="1"/>
    <col min="9" max="9" width="9.85546875" customWidth="1"/>
    <col min="17" max="17" width="23.8554687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318" t="s">
        <v>0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  <c r="L2" s="1318"/>
      <c r="M2" s="1318"/>
      <c r="N2" s="1318"/>
      <c r="O2" s="1318"/>
      <c r="P2" s="1318"/>
      <c r="Q2" s="1318"/>
      <c r="R2" s="1318"/>
      <c r="S2" s="1318"/>
      <c r="T2" s="1318"/>
    </row>
    <row r="3" spans="1:114" x14ac:dyDescent="0.25">
      <c r="A3" s="1318" t="s">
        <v>177</v>
      </c>
      <c r="B3" s="1318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</row>
    <row r="4" spans="1:114" ht="15.75" thickBot="1" x14ac:dyDescent="0.3">
      <c r="A4" s="1318" t="s">
        <v>1</v>
      </c>
      <c r="B4" s="1318"/>
      <c r="C4" s="1318"/>
      <c r="D4" s="1318"/>
      <c r="E4" s="1318"/>
      <c r="F4" s="1318"/>
      <c r="G4" s="1318"/>
      <c r="H4" s="1318"/>
      <c r="I4" s="1318"/>
      <c r="J4" s="1318"/>
      <c r="K4" s="1318"/>
      <c r="L4" s="1318"/>
      <c r="M4" s="1318"/>
      <c r="N4" s="1318"/>
      <c r="O4" s="1318"/>
      <c r="P4" s="1318"/>
      <c r="Q4" s="1318"/>
      <c r="R4" s="1318"/>
      <c r="S4" s="1318"/>
      <c r="T4" s="1318"/>
    </row>
    <row r="5" spans="1:114" ht="14.45" customHeight="1" x14ac:dyDescent="0.25">
      <c r="A5" s="1320" t="s">
        <v>2</v>
      </c>
      <c r="B5" s="1322" t="s">
        <v>3</v>
      </c>
      <c r="C5" s="1320" t="s">
        <v>4</v>
      </c>
      <c r="D5" s="1320" t="s">
        <v>5</v>
      </c>
      <c r="E5" s="1320" t="s">
        <v>6</v>
      </c>
      <c r="F5" s="1324" t="s">
        <v>7</v>
      </c>
      <c r="G5" s="1326" t="s">
        <v>99</v>
      </c>
      <c r="H5" s="1326" t="s">
        <v>739</v>
      </c>
      <c r="I5" s="1326" t="s">
        <v>8</v>
      </c>
      <c r="J5" s="1339" t="s">
        <v>10</v>
      </c>
      <c r="K5" s="1342" t="s">
        <v>11</v>
      </c>
      <c r="L5" s="1343"/>
      <c r="M5" s="1343"/>
      <c r="N5" s="1344"/>
      <c r="O5" s="1345" t="s">
        <v>12</v>
      </c>
      <c r="P5" s="1326" t="s">
        <v>13</v>
      </c>
      <c r="Q5" s="1328" t="s">
        <v>14</v>
      </c>
      <c r="R5" s="1329"/>
      <c r="S5" s="1329"/>
      <c r="T5" s="1330"/>
    </row>
    <row r="6" spans="1:114" x14ac:dyDescent="0.25">
      <c r="A6" s="1321"/>
      <c r="B6" s="1323"/>
      <c r="C6" s="1321"/>
      <c r="D6" s="1321"/>
      <c r="E6" s="1321"/>
      <c r="F6" s="1325"/>
      <c r="G6" s="1327"/>
      <c r="H6" s="1327"/>
      <c r="I6" s="1327"/>
      <c r="J6" s="1340"/>
      <c r="K6" s="1331" t="s">
        <v>15</v>
      </c>
      <c r="L6" s="1333" t="s">
        <v>16</v>
      </c>
      <c r="M6" s="1333"/>
      <c r="N6" s="1334" t="s">
        <v>17</v>
      </c>
      <c r="O6" s="1331"/>
      <c r="P6" s="1327"/>
      <c r="Q6" s="1336" t="s">
        <v>18</v>
      </c>
      <c r="R6" s="1333" t="s">
        <v>19</v>
      </c>
      <c r="S6" s="1333"/>
      <c r="T6" s="1338"/>
    </row>
    <row r="7" spans="1:114" ht="55.9" customHeight="1" thickBot="1" x14ac:dyDescent="0.3">
      <c r="A7" s="1321"/>
      <c r="B7" s="1323"/>
      <c r="C7" s="1321"/>
      <c r="D7" s="1321"/>
      <c r="E7" s="1321"/>
      <c r="F7" s="1325"/>
      <c r="G7" s="1327"/>
      <c r="H7" s="1327"/>
      <c r="I7" s="1327"/>
      <c r="J7" s="1341"/>
      <c r="K7" s="1332"/>
      <c r="L7" s="643" t="s">
        <v>15</v>
      </c>
      <c r="M7" s="643" t="s">
        <v>20</v>
      </c>
      <c r="N7" s="1335"/>
      <c r="O7" s="1332"/>
      <c r="P7" s="1346"/>
      <c r="Q7" s="1337"/>
      <c r="R7" s="644" t="s">
        <v>21</v>
      </c>
      <c r="S7" s="644" t="s">
        <v>22</v>
      </c>
      <c r="T7" s="645" t="s">
        <v>23</v>
      </c>
    </row>
    <row r="8" spans="1:114" ht="15.75" thickBot="1" x14ac:dyDescent="0.3">
      <c r="A8" s="8" t="s">
        <v>27</v>
      </c>
      <c r="B8" s="1295" t="s">
        <v>178</v>
      </c>
      <c r="C8" s="1295"/>
      <c r="D8" s="1295"/>
      <c r="E8" s="1295"/>
      <c r="F8" s="1295"/>
      <c r="G8" s="1295"/>
      <c r="H8" s="1295"/>
      <c r="I8" s="1295"/>
      <c r="J8" s="1295"/>
      <c r="K8" s="1295"/>
      <c r="L8" s="1295"/>
      <c r="M8" s="1295"/>
      <c r="N8" s="1295"/>
      <c r="O8" s="1295"/>
      <c r="P8" s="1295"/>
      <c r="Q8" s="1295"/>
      <c r="R8" s="1295"/>
      <c r="S8" s="1295"/>
      <c r="T8" s="1296"/>
      <c r="U8" s="43"/>
    </row>
    <row r="9" spans="1:114" s="12" customFormat="1" ht="11.45" customHeight="1" outlineLevel="1" collapsed="1" thickBot="1" x14ac:dyDescent="0.25">
      <c r="A9" s="8" t="s">
        <v>27</v>
      </c>
      <c r="B9" s="646" t="s">
        <v>27</v>
      </c>
      <c r="C9" s="1297" t="s">
        <v>179</v>
      </c>
      <c r="D9" s="1298"/>
      <c r="E9" s="1298"/>
      <c r="F9" s="1298"/>
      <c r="G9" s="1298"/>
      <c r="H9" s="1298"/>
      <c r="I9" s="1298"/>
      <c r="J9" s="1298"/>
      <c r="K9" s="1298"/>
      <c r="L9" s="1298"/>
      <c r="M9" s="1298"/>
      <c r="N9" s="1298"/>
      <c r="O9" s="1298"/>
      <c r="P9" s="1298"/>
      <c r="Q9" s="1298"/>
      <c r="R9" s="1298"/>
      <c r="S9" s="1298"/>
      <c r="T9" s="129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27</v>
      </c>
      <c r="B10" s="646" t="s">
        <v>27</v>
      </c>
      <c r="C10" s="647" t="s">
        <v>24</v>
      </c>
      <c r="D10" s="1300" t="s">
        <v>180</v>
      </c>
      <c r="E10" s="1301"/>
      <c r="F10" s="1301"/>
      <c r="G10" s="1301"/>
      <c r="H10" s="1301"/>
      <c r="I10" s="1301"/>
      <c r="J10" s="1301"/>
      <c r="K10" s="1301"/>
      <c r="L10" s="1301"/>
      <c r="M10" s="1301"/>
      <c r="N10" s="1301"/>
      <c r="O10" s="1301"/>
      <c r="P10" s="1301"/>
      <c r="Q10" s="1301"/>
      <c r="R10" s="1301"/>
      <c r="S10" s="1301"/>
      <c r="T10" s="1302"/>
    </row>
    <row r="11" spans="1:114" ht="25.5" customHeight="1" thickBot="1" x14ac:dyDescent="0.3">
      <c r="A11" s="8" t="s">
        <v>27</v>
      </c>
      <c r="B11" s="648" t="s">
        <v>27</v>
      </c>
      <c r="C11" s="649" t="s">
        <v>24</v>
      </c>
      <c r="D11" s="14" t="s">
        <v>24</v>
      </c>
      <c r="E11" s="1303" t="s">
        <v>181</v>
      </c>
      <c r="F11" s="1304"/>
      <c r="G11" s="1304"/>
      <c r="H11" s="1304"/>
      <c r="I11" s="1304"/>
      <c r="J11" s="1304"/>
      <c r="K11" s="1304"/>
      <c r="L11" s="1304"/>
      <c r="M11" s="1304"/>
      <c r="N11" s="1304"/>
      <c r="O11" s="1304"/>
      <c r="P11" s="1304"/>
      <c r="Q11" s="1304"/>
      <c r="R11" s="1304"/>
      <c r="S11" s="1304"/>
      <c r="T11" s="1305"/>
    </row>
    <row r="12" spans="1:114" ht="15.75" thickBot="1" x14ac:dyDescent="0.3">
      <c r="A12" s="1219" t="s">
        <v>27</v>
      </c>
      <c r="B12" s="1313" t="s">
        <v>27</v>
      </c>
      <c r="C12" s="1255" t="s">
        <v>24</v>
      </c>
      <c r="D12" s="1244" t="s">
        <v>24</v>
      </c>
      <c r="E12" s="1246" t="s">
        <v>24</v>
      </c>
      <c r="F12" s="1233" t="s">
        <v>182</v>
      </c>
      <c r="G12" s="1234" t="s">
        <v>152</v>
      </c>
      <c r="H12" s="1234" t="s">
        <v>40</v>
      </c>
      <c r="I12" s="1231" t="s">
        <v>735</v>
      </c>
      <c r="J12" s="1267" t="s">
        <v>100</v>
      </c>
      <c r="K12" s="1265">
        <v>1934300</v>
      </c>
      <c r="L12" s="1265">
        <v>1934300</v>
      </c>
      <c r="M12" s="1265">
        <v>74400</v>
      </c>
      <c r="N12" s="1259"/>
      <c r="O12" s="1314">
        <v>1940000</v>
      </c>
      <c r="P12" s="1316">
        <v>194000</v>
      </c>
      <c r="Q12" s="1248" t="s">
        <v>183</v>
      </c>
      <c r="R12" s="1238">
        <v>900</v>
      </c>
      <c r="S12" s="1238">
        <v>900</v>
      </c>
      <c r="T12" s="1239">
        <v>900</v>
      </c>
    </row>
    <row r="13" spans="1:114" ht="15.75" thickBot="1" x14ac:dyDescent="0.3">
      <c r="A13" s="1220"/>
      <c r="B13" s="1292"/>
      <c r="C13" s="1242"/>
      <c r="D13" s="1256"/>
      <c r="E13" s="1257"/>
      <c r="F13" s="1258"/>
      <c r="G13" s="1232"/>
      <c r="H13" s="1232"/>
      <c r="I13" s="1210"/>
      <c r="J13" s="1268"/>
      <c r="K13" s="1266"/>
      <c r="L13" s="1266"/>
      <c r="M13" s="1266"/>
      <c r="N13" s="1260"/>
      <c r="O13" s="1315"/>
      <c r="P13" s="1317"/>
      <c r="Q13" s="1250"/>
      <c r="R13" s="1215"/>
      <c r="S13" s="1215"/>
      <c r="T13" s="1218"/>
    </row>
    <row r="14" spans="1:114" ht="15.75" thickBot="1" x14ac:dyDescent="0.3">
      <c r="A14" s="1221"/>
      <c r="B14" s="1294"/>
      <c r="C14" s="1243"/>
      <c r="D14" s="1245"/>
      <c r="E14" s="1247"/>
      <c r="F14" s="1209"/>
      <c r="G14" s="1235"/>
      <c r="H14" s="1235"/>
      <c r="I14" s="1211"/>
      <c r="J14" s="653" t="s">
        <v>26</v>
      </c>
      <c r="K14" s="654">
        <f>SUM(K12:K13)</f>
        <v>1934300</v>
      </c>
      <c r="L14" s="654">
        <f t="shared" ref="L14:P14" si="0">SUM(L12:L13)</f>
        <v>1934300</v>
      </c>
      <c r="M14" s="654">
        <f t="shared" si="0"/>
        <v>74400</v>
      </c>
      <c r="N14" s="680">
        <f t="shared" si="0"/>
        <v>0</v>
      </c>
      <c r="O14" s="656">
        <f>SUM(O12:O13)</f>
        <v>1940000</v>
      </c>
      <c r="P14" s="655">
        <f t="shared" si="0"/>
        <v>194000</v>
      </c>
      <c r="Q14" s="657"/>
      <c r="R14" s="681"/>
      <c r="S14" s="681"/>
      <c r="T14" s="682"/>
    </row>
    <row r="15" spans="1:114" ht="15.75" thickBot="1" x14ac:dyDescent="0.3">
      <c r="A15" s="1219" t="s">
        <v>27</v>
      </c>
      <c r="B15" s="1311" t="s">
        <v>27</v>
      </c>
      <c r="C15" s="1278" t="s">
        <v>24</v>
      </c>
      <c r="D15" s="1276" t="s">
        <v>24</v>
      </c>
      <c r="E15" s="1279" t="s">
        <v>28</v>
      </c>
      <c r="F15" s="1233" t="s">
        <v>184</v>
      </c>
      <c r="G15" s="1231" t="s">
        <v>152</v>
      </c>
      <c r="H15" s="1231" t="s">
        <v>40</v>
      </c>
      <c r="I15" s="1231" t="s">
        <v>740</v>
      </c>
      <c r="J15" s="707" t="s">
        <v>100</v>
      </c>
      <c r="K15" s="702"/>
      <c r="L15" s="702"/>
      <c r="M15" s="702"/>
      <c r="N15" s="776"/>
      <c r="O15" s="662"/>
      <c r="P15" s="663"/>
      <c r="Q15" s="670" t="s">
        <v>185</v>
      </c>
      <c r="R15" s="1306" t="s">
        <v>186</v>
      </c>
      <c r="S15" s="1307"/>
      <c r="T15" s="1308"/>
      <c r="U15" s="156"/>
    </row>
    <row r="16" spans="1:114" ht="15.75" thickBot="1" x14ac:dyDescent="0.3">
      <c r="A16" s="1221"/>
      <c r="B16" s="1312"/>
      <c r="C16" s="1225"/>
      <c r="D16" s="1227"/>
      <c r="E16" s="1229"/>
      <c r="F16" s="1209"/>
      <c r="G16" s="1211"/>
      <c r="H16" s="1211"/>
      <c r="I16" s="1211"/>
      <c r="J16" s="653" t="s">
        <v>26</v>
      </c>
      <c r="K16" s="654">
        <f>SUM(K15:K15)</f>
        <v>0</v>
      </c>
      <c r="L16" s="654">
        <f t="shared" ref="L16:P16" si="1">SUM(L15:L15)</f>
        <v>0</v>
      </c>
      <c r="M16" s="654">
        <f t="shared" si="1"/>
        <v>0</v>
      </c>
      <c r="N16" s="680">
        <f>SUM(N15:N15)</f>
        <v>0</v>
      </c>
      <c r="O16" s="656">
        <f t="shared" si="1"/>
        <v>0</v>
      </c>
      <c r="P16" s="655">
        <f t="shared" si="1"/>
        <v>0</v>
      </c>
      <c r="Q16" s="668"/>
      <c r="R16" s="709"/>
      <c r="S16" s="709"/>
      <c r="T16" s="710"/>
    </row>
    <row r="17" spans="1:22" ht="23.45" customHeight="1" x14ac:dyDescent="0.25">
      <c r="A17" s="1219" t="s">
        <v>27</v>
      </c>
      <c r="B17" s="1309" t="s">
        <v>27</v>
      </c>
      <c r="C17" s="1278" t="s">
        <v>24</v>
      </c>
      <c r="D17" s="1276" t="s">
        <v>24</v>
      </c>
      <c r="E17" s="1279" t="s">
        <v>29</v>
      </c>
      <c r="F17" s="1233" t="s">
        <v>187</v>
      </c>
      <c r="G17" s="1231" t="s">
        <v>152</v>
      </c>
      <c r="H17" s="1231" t="s">
        <v>40</v>
      </c>
      <c r="I17" s="1231" t="s">
        <v>723</v>
      </c>
      <c r="J17" s="669" t="s">
        <v>25</v>
      </c>
      <c r="K17" s="661">
        <v>800000</v>
      </c>
      <c r="L17" s="661">
        <v>800000</v>
      </c>
      <c r="M17" s="661"/>
      <c r="N17" s="720"/>
      <c r="O17" s="725">
        <v>800000</v>
      </c>
      <c r="P17" s="663">
        <v>800000</v>
      </c>
      <c r="Q17" s="717" t="s">
        <v>188</v>
      </c>
      <c r="R17" s="671">
        <v>1050</v>
      </c>
      <c r="S17" s="671">
        <v>1050</v>
      </c>
      <c r="T17" s="672">
        <v>1050</v>
      </c>
    </row>
    <row r="18" spans="1:22" ht="17.45" customHeight="1" thickBot="1" x14ac:dyDescent="0.3">
      <c r="A18" s="1221"/>
      <c r="B18" s="1310"/>
      <c r="C18" s="1225"/>
      <c r="D18" s="1227"/>
      <c r="E18" s="1229"/>
      <c r="F18" s="1209"/>
      <c r="G18" s="1211"/>
      <c r="H18" s="1211"/>
      <c r="I18" s="1211"/>
      <c r="J18" s="653" t="s">
        <v>26</v>
      </c>
      <c r="K18" s="654">
        <f t="shared" ref="K18:P18" si="2">SUM(K17:K17)</f>
        <v>800000</v>
      </c>
      <c r="L18" s="654">
        <f t="shared" si="2"/>
        <v>800000</v>
      </c>
      <c r="M18" s="654">
        <f t="shared" si="2"/>
        <v>0</v>
      </c>
      <c r="N18" s="680">
        <f t="shared" si="2"/>
        <v>0</v>
      </c>
      <c r="O18" s="656">
        <f t="shared" si="2"/>
        <v>800000</v>
      </c>
      <c r="P18" s="654">
        <f t="shared" si="2"/>
        <v>800000</v>
      </c>
      <c r="Q18" s="668"/>
      <c r="R18" s="681"/>
      <c r="S18" s="681"/>
      <c r="T18" s="682"/>
    </row>
    <row r="19" spans="1:22" ht="19.899999999999999" customHeight="1" x14ac:dyDescent="0.25">
      <c r="A19" s="1219" t="s">
        <v>27</v>
      </c>
      <c r="B19" s="1292" t="s">
        <v>27</v>
      </c>
      <c r="C19" s="1242" t="s">
        <v>24</v>
      </c>
      <c r="D19" s="1256" t="s">
        <v>24</v>
      </c>
      <c r="E19" s="1257" t="s">
        <v>30</v>
      </c>
      <c r="F19" s="1233" t="s">
        <v>189</v>
      </c>
      <c r="G19" s="1232" t="s">
        <v>152</v>
      </c>
      <c r="H19" s="1232" t="s">
        <v>40</v>
      </c>
      <c r="I19" s="1231" t="s">
        <v>731</v>
      </c>
      <c r="J19" s="669" t="s">
        <v>25</v>
      </c>
      <c r="K19" s="661">
        <v>135600</v>
      </c>
      <c r="L19" s="661">
        <v>135600</v>
      </c>
      <c r="M19" s="661"/>
      <c r="N19" s="720"/>
      <c r="O19" s="725">
        <v>135600</v>
      </c>
      <c r="P19" s="663">
        <v>135600</v>
      </c>
      <c r="Q19" s="717" t="s">
        <v>190</v>
      </c>
      <c r="R19" s="677">
        <v>600</v>
      </c>
      <c r="S19" s="677">
        <v>600</v>
      </c>
      <c r="T19" s="673">
        <v>600</v>
      </c>
    </row>
    <row r="20" spans="1:22" ht="15.75" thickBot="1" x14ac:dyDescent="0.3">
      <c r="A20" s="1221"/>
      <c r="B20" s="1294"/>
      <c r="C20" s="1243"/>
      <c r="D20" s="1245"/>
      <c r="E20" s="1247"/>
      <c r="F20" s="1209"/>
      <c r="G20" s="1235"/>
      <c r="H20" s="1235"/>
      <c r="I20" s="1211"/>
      <c r="J20" s="653" t="s">
        <v>26</v>
      </c>
      <c r="K20" s="654">
        <f>SUM(K19:K19)</f>
        <v>135600</v>
      </c>
      <c r="L20" s="654">
        <f t="shared" ref="L20:P20" si="3">SUM(L19:L19)</f>
        <v>135600</v>
      </c>
      <c r="M20" s="654">
        <f t="shared" si="3"/>
        <v>0</v>
      </c>
      <c r="N20" s="680">
        <f t="shared" si="3"/>
        <v>0</v>
      </c>
      <c r="O20" s="656">
        <f t="shared" si="3"/>
        <v>135600</v>
      </c>
      <c r="P20" s="655">
        <f t="shared" si="3"/>
        <v>135600</v>
      </c>
      <c r="Q20" s="674"/>
      <c r="R20" s="681"/>
      <c r="S20" s="681"/>
      <c r="T20" s="682"/>
    </row>
    <row r="21" spans="1:22" ht="25.15" customHeight="1" x14ac:dyDescent="0.25">
      <c r="A21" s="1219" t="s">
        <v>27</v>
      </c>
      <c r="B21" s="1292" t="s">
        <v>27</v>
      </c>
      <c r="C21" s="1242" t="s">
        <v>24</v>
      </c>
      <c r="D21" s="1256" t="s">
        <v>24</v>
      </c>
      <c r="E21" s="1257" t="s">
        <v>49</v>
      </c>
      <c r="F21" s="1233" t="s">
        <v>191</v>
      </c>
      <c r="G21" s="1232" t="s">
        <v>152</v>
      </c>
      <c r="H21" s="1232" t="s">
        <v>40</v>
      </c>
      <c r="I21" s="1231" t="s">
        <v>741</v>
      </c>
      <c r="J21" s="669" t="s">
        <v>25</v>
      </c>
      <c r="K21" s="661">
        <v>500</v>
      </c>
      <c r="L21" s="661">
        <v>500</v>
      </c>
      <c r="M21" s="661"/>
      <c r="N21" s="720"/>
      <c r="O21" s="662">
        <v>500</v>
      </c>
      <c r="P21" s="663">
        <v>500</v>
      </c>
      <c r="Q21" s="1212" t="s">
        <v>192</v>
      </c>
      <c r="R21" s="1214">
        <v>415</v>
      </c>
      <c r="S21" s="1214">
        <v>415</v>
      </c>
      <c r="T21" s="1217">
        <v>415</v>
      </c>
    </row>
    <row r="22" spans="1:22" ht="18.600000000000001" customHeight="1" x14ac:dyDescent="0.25">
      <c r="A22" s="1220"/>
      <c r="B22" s="1293"/>
      <c r="C22" s="1224"/>
      <c r="D22" s="1226"/>
      <c r="E22" s="1228"/>
      <c r="F22" s="1208"/>
      <c r="G22" s="1210"/>
      <c r="H22" s="1210"/>
      <c r="I22" s="1210"/>
      <c r="J22" s="664" t="s">
        <v>53</v>
      </c>
      <c r="K22" s="665">
        <v>160000</v>
      </c>
      <c r="L22" s="665">
        <v>160000</v>
      </c>
      <c r="M22" s="665"/>
      <c r="N22" s="719"/>
      <c r="O22" s="666">
        <v>160000</v>
      </c>
      <c r="P22" s="667">
        <v>160000</v>
      </c>
      <c r="Q22" s="1213"/>
      <c r="R22" s="1215"/>
      <c r="S22" s="1215"/>
      <c r="T22" s="1218"/>
    </row>
    <row r="23" spans="1:22" ht="18" customHeight="1" thickBot="1" x14ac:dyDescent="0.3">
      <c r="A23" s="1221"/>
      <c r="B23" s="1294"/>
      <c r="C23" s="1243"/>
      <c r="D23" s="1245"/>
      <c r="E23" s="1247"/>
      <c r="F23" s="1209"/>
      <c r="G23" s="1235"/>
      <c r="H23" s="1235"/>
      <c r="I23" s="1211"/>
      <c r="J23" s="653" t="s">
        <v>26</v>
      </c>
      <c r="K23" s="654">
        <f>SUM(K21,K22)</f>
        <v>160500</v>
      </c>
      <c r="L23" s="654">
        <f t="shared" ref="L23:O23" si="4">SUM(L21,L22)</f>
        <v>160500</v>
      </c>
      <c r="M23" s="654">
        <f t="shared" si="4"/>
        <v>0</v>
      </c>
      <c r="N23" s="680">
        <f t="shared" si="4"/>
        <v>0</v>
      </c>
      <c r="O23" s="656">
        <f t="shared" si="4"/>
        <v>160500</v>
      </c>
      <c r="P23" s="654">
        <f>SUM(P21,P22)</f>
        <v>160500</v>
      </c>
      <c r="Q23" s="668"/>
      <c r="R23" s="681"/>
      <c r="S23" s="681"/>
      <c r="T23" s="682"/>
    </row>
    <row r="24" spans="1:22" ht="20.45" customHeight="1" x14ac:dyDescent="0.25">
      <c r="A24" s="1219" t="s">
        <v>27</v>
      </c>
      <c r="B24" s="1292" t="s">
        <v>27</v>
      </c>
      <c r="C24" s="1242" t="s">
        <v>24</v>
      </c>
      <c r="D24" s="1256" t="s">
        <v>24</v>
      </c>
      <c r="E24" s="1257" t="s">
        <v>31</v>
      </c>
      <c r="F24" s="1233" t="s">
        <v>193</v>
      </c>
      <c r="G24" s="1232" t="s">
        <v>152</v>
      </c>
      <c r="H24" s="1232" t="s">
        <v>40</v>
      </c>
      <c r="I24" s="1231" t="s">
        <v>732</v>
      </c>
      <c r="J24" s="669" t="s">
        <v>53</v>
      </c>
      <c r="K24" s="661">
        <v>275000</v>
      </c>
      <c r="L24" s="661">
        <v>275000</v>
      </c>
      <c r="M24" s="661"/>
      <c r="N24" s="720"/>
      <c r="O24" s="725">
        <v>275000</v>
      </c>
      <c r="P24" s="663">
        <v>275000</v>
      </c>
      <c r="Q24" s="717" t="s">
        <v>194</v>
      </c>
      <c r="R24" s="700">
        <v>820</v>
      </c>
      <c r="S24" s="700">
        <v>820</v>
      </c>
      <c r="T24" s="739">
        <v>820</v>
      </c>
    </row>
    <row r="25" spans="1:22" ht="15.75" thickBot="1" x14ac:dyDescent="0.3">
      <c r="A25" s="1221"/>
      <c r="B25" s="1294"/>
      <c r="C25" s="1243"/>
      <c r="D25" s="1245"/>
      <c r="E25" s="1247"/>
      <c r="F25" s="1209"/>
      <c r="G25" s="1235"/>
      <c r="H25" s="1235"/>
      <c r="I25" s="1211"/>
      <c r="J25" s="653" t="s">
        <v>26</v>
      </c>
      <c r="K25" s="654">
        <f>SUM(K24:K24)</f>
        <v>275000</v>
      </c>
      <c r="L25" s="654">
        <f t="shared" ref="L25:P25" si="5">SUM(L24:L24)</f>
        <v>275000</v>
      </c>
      <c r="M25" s="654">
        <f t="shared" si="5"/>
        <v>0</v>
      </c>
      <c r="N25" s="680">
        <f t="shared" si="5"/>
        <v>0</v>
      </c>
      <c r="O25" s="656">
        <f t="shared" si="5"/>
        <v>275000</v>
      </c>
      <c r="P25" s="655">
        <f t="shared" si="5"/>
        <v>275000</v>
      </c>
      <c r="Q25" s="668"/>
      <c r="R25" s="681"/>
      <c r="S25" s="681"/>
      <c r="T25" s="682"/>
    </row>
    <row r="26" spans="1:22" ht="22.9" customHeight="1" x14ac:dyDescent="0.25">
      <c r="A26" s="1219" t="s">
        <v>27</v>
      </c>
      <c r="B26" s="1292" t="s">
        <v>27</v>
      </c>
      <c r="C26" s="1242" t="s">
        <v>24</v>
      </c>
      <c r="D26" s="1256" t="s">
        <v>24</v>
      </c>
      <c r="E26" s="1279" t="s">
        <v>32</v>
      </c>
      <c r="F26" s="1233" t="s">
        <v>195</v>
      </c>
      <c r="G26" s="1232" t="s">
        <v>152</v>
      </c>
      <c r="H26" s="1232" t="s">
        <v>40</v>
      </c>
      <c r="I26" s="1231" t="s">
        <v>732</v>
      </c>
      <c r="J26" s="669" t="s">
        <v>53</v>
      </c>
      <c r="K26" s="661">
        <v>103300</v>
      </c>
      <c r="L26" s="661">
        <v>103300</v>
      </c>
      <c r="M26" s="661"/>
      <c r="N26" s="720"/>
      <c r="O26" s="725">
        <v>62000</v>
      </c>
      <c r="P26" s="704">
        <v>62000</v>
      </c>
      <c r="Q26" s="740" t="s">
        <v>196</v>
      </c>
      <c r="R26" s="700">
        <v>770</v>
      </c>
      <c r="S26" s="700">
        <v>770</v>
      </c>
      <c r="T26" s="741">
        <v>770</v>
      </c>
      <c r="U26" s="158"/>
    </row>
    <row r="27" spans="1:22" ht="22.5" thickBot="1" x14ac:dyDescent="0.3">
      <c r="A27" s="1221"/>
      <c r="B27" s="1294"/>
      <c r="C27" s="1243"/>
      <c r="D27" s="1245"/>
      <c r="E27" s="1229"/>
      <c r="F27" s="1209"/>
      <c r="G27" s="1235"/>
      <c r="H27" s="1235"/>
      <c r="I27" s="1211"/>
      <c r="J27" s="653" t="s">
        <v>26</v>
      </c>
      <c r="K27" s="654">
        <f>SUM(K26)</f>
        <v>103300</v>
      </c>
      <c r="L27" s="654">
        <f t="shared" ref="L27:P27" si="6">SUM(L26)</f>
        <v>103300</v>
      </c>
      <c r="M27" s="654">
        <f t="shared" si="6"/>
        <v>0</v>
      </c>
      <c r="N27" s="680">
        <f t="shared" si="6"/>
        <v>0</v>
      </c>
      <c r="O27" s="656">
        <f t="shared" si="6"/>
        <v>62000</v>
      </c>
      <c r="P27" s="654">
        <f t="shared" si="6"/>
        <v>62000</v>
      </c>
      <c r="Q27" s="726" t="s">
        <v>54</v>
      </c>
      <c r="R27" s="681"/>
      <c r="S27" s="681"/>
      <c r="T27" s="682"/>
      <c r="V27" t="s">
        <v>56</v>
      </c>
    </row>
    <row r="28" spans="1:22" ht="21.75" thickBot="1" x14ac:dyDescent="0.3">
      <c r="A28" s="1219" t="s">
        <v>27</v>
      </c>
      <c r="B28" s="1292" t="s">
        <v>27</v>
      </c>
      <c r="C28" s="1242" t="s">
        <v>24</v>
      </c>
      <c r="D28" s="1256" t="s">
        <v>24</v>
      </c>
      <c r="E28" s="1279" t="s">
        <v>74</v>
      </c>
      <c r="F28" s="1233" t="s">
        <v>197</v>
      </c>
      <c r="G28" s="1232" t="s">
        <v>152</v>
      </c>
      <c r="H28" s="1232" t="s">
        <v>40</v>
      </c>
      <c r="I28" s="1231" t="s">
        <v>732</v>
      </c>
      <c r="J28" s="669" t="s">
        <v>25</v>
      </c>
      <c r="K28" s="661">
        <v>60000</v>
      </c>
      <c r="L28" s="661">
        <v>60000</v>
      </c>
      <c r="M28" s="661"/>
      <c r="N28" s="720"/>
      <c r="O28" s="725">
        <v>60000</v>
      </c>
      <c r="P28" s="704">
        <v>60000</v>
      </c>
      <c r="Q28" s="740" t="s">
        <v>198</v>
      </c>
      <c r="R28" s="700">
        <v>160</v>
      </c>
      <c r="S28" s="700">
        <v>160</v>
      </c>
      <c r="T28" s="741">
        <v>160</v>
      </c>
      <c r="U28" s="158"/>
    </row>
    <row r="29" spans="1:22" ht="22.5" thickBot="1" x14ac:dyDescent="0.3">
      <c r="A29" s="1221"/>
      <c r="B29" s="1294"/>
      <c r="C29" s="1243"/>
      <c r="D29" s="1245"/>
      <c r="E29" s="1229"/>
      <c r="F29" s="1209"/>
      <c r="G29" s="1235"/>
      <c r="H29" s="1235"/>
      <c r="I29" s="1211"/>
      <c r="J29" s="653" t="s">
        <v>26</v>
      </c>
      <c r="K29" s="654">
        <f>SUM(K28)</f>
        <v>60000</v>
      </c>
      <c r="L29" s="654">
        <f t="shared" ref="L29:P29" si="7">SUM(L28)</f>
        <v>60000</v>
      </c>
      <c r="M29" s="654">
        <f t="shared" si="7"/>
        <v>0</v>
      </c>
      <c r="N29" s="680">
        <f t="shared" si="7"/>
        <v>0</v>
      </c>
      <c r="O29" s="656">
        <f t="shared" si="7"/>
        <v>60000</v>
      </c>
      <c r="P29" s="654">
        <f t="shared" si="7"/>
        <v>60000</v>
      </c>
      <c r="Q29" s="726" t="s">
        <v>54</v>
      </c>
      <c r="R29" s="681"/>
      <c r="S29" s="681"/>
      <c r="T29" s="682"/>
    </row>
    <row r="30" spans="1:22" ht="21.75" thickBot="1" x14ac:dyDescent="0.3">
      <c r="A30" s="1219" t="s">
        <v>27</v>
      </c>
      <c r="B30" s="1292" t="s">
        <v>27</v>
      </c>
      <c r="C30" s="1242" t="s">
        <v>24</v>
      </c>
      <c r="D30" s="1256" t="s">
        <v>24</v>
      </c>
      <c r="E30" s="1279" t="s">
        <v>75</v>
      </c>
      <c r="F30" s="1233" t="s">
        <v>199</v>
      </c>
      <c r="G30" s="1232" t="s">
        <v>152</v>
      </c>
      <c r="H30" s="1232" t="s">
        <v>40</v>
      </c>
      <c r="I30" s="1231" t="s">
        <v>740</v>
      </c>
      <c r="J30" s="669" t="s">
        <v>25</v>
      </c>
      <c r="K30" s="661">
        <v>20000</v>
      </c>
      <c r="L30" s="661">
        <v>20000</v>
      </c>
      <c r="M30" s="661"/>
      <c r="N30" s="720"/>
      <c r="O30" s="725">
        <v>20000</v>
      </c>
      <c r="P30" s="704">
        <v>20000</v>
      </c>
      <c r="Q30" s="717" t="s">
        <v>200</v>
      </c>
      <c r="R30" s="700">
        <v>2650</v>
      </c>
      <c r="S30" s="700">
        <v>2650</v>
      </c>
      <c r="T30" s="741">
        <v>2650</v>
      </c>
      <c r="U30" s="158"/>
    </row>
    <row r="31" spans="1:22" ht="28.15" customHeight="1" thickBot="1" x14ac:dyDescent="0.3">
      <c r="A31" s="1221"/>
      <c r="B31" s="1294"/>
      <c r="C31" s="1243"/>
      <c r="D31" s="1245"/>
      <c r="E31" s="1229"/>
      <c r="F31" s="1209"/>
      <c r="G31" s="1235"/>
      <c r="H31" s="1235"/>
      <c r="I31" s="1211"/>
      <c r="J31" s="653" t="s">
        <v>26</v>
      </c>
      <c r="K31" s="654">
        <f>SUM(K30)</f>
        <v>20000</v>
      </c>
      <c r="L31" s="654">
        <f t="shared" ref="L31:P31" si="8">SUM(L30)</f>
        <v>20000</v>
      </c>
      <c r="M31" s="654">
        <f t="shared" si="8"/>
        <v>0</v>
      </c>
      <c r="N31" s="680">
        <f t="shared" si="8"/>
        <v>0</v>
      </c>
      <c r="O31" s="712">
        <f t="shared" si="8"/>
        <v>20000</v>
      </c>
      <c r="P31" s="654">
        <f t="shared" si="8"/>
        <v>20000</v>
      </c>
      <c r="Q31" s="689" t="s">
        <v>54</v>
      </c>
      <c r="R31" s="681"/>
      <c r="S31" s="681"/>
      <c r="T31" s="682"/>
    </row>
    <row r="32" spans="1:22" ht="15.75" thickBot="1" x14ac:dyDescent="0.3">
      <c r="A32" s="1219" t="s">
        <v>27</v>
      </c>
      <c r="B32" s="1292" t="s">
        <v>27</v>
      </c>
      <c r="C32" s="1242" t="s">
        <v>24</v>
      </c>
      <c r="D32" s="1256" t="s">
        <v>24</v>
      </c>
      <c r="E32" s="1279" t="s">
        <v>33</v>
      </c>
      <c r="F32" s="1233" t="s">
        <v>201</v>
      </c>
      <c r="G32" s="1232" t="s">
        <v>152</v>
      </c>
      <c r="H32" s="1232" t="s">
        <v>40</v>
      </c>
      <c r="I32" s="1231" t="s">
        <v>723</v>
      </c>
      <c r="J32" s="707" t="s">
        <v>202</v>
      </c>
      <c r="K32" s="702"/>
      <c r="L32" s="702"/>
      <c r="M32" s="702"/>
      <c r="N32" s="776"/>
      <c r="O32" s="662"/>
      <c r="P32" s="704"/>
      <c r="Q32" s="1216" t="s">
        <v>203</v>
      </c>
      <c r="R32" s="1214">
        <v>2850</v>
      </c>
      <c r="S32" s="1214">
        <v>2850</v>
      </c>
      <c r="T32" s="1217">
        <v>2850</v>
      </c>
    </row>
    <row r="33" spans="1:21" ht="15.75" thickBot="1" x14ac:dyDescent="0.3">
      <c r="A33" s="1220"/>
      <c r="B33" s="1293"/>
      <c r="C33" s="1224"/>
      <c r="D33" s="1226"/>
      <c r="E33" s="1228"/>
      <c r="F33" s="1208"/>
      <c r="G33" s="1210"/>
      <c r="H33" s="1210"/>
      <c r="I33" s="1210"/>
      <c r="J33" s="695" t="s">
        <v>100</v>
      </c>
      <c r="K33" s="696"/>
      <c r="L33" s="696"/>
      <c r="M33" s="696"/>
      <c r="N33" s="697"/>
      <c r="O33" s="687"/>
      <c r="P33" s="705"/>
      <c r="Q33" s="1213"/>
      <c r="R33" s="1215"/>
      <c r="S33" s="1215"/>
      <c r="T33" s="1218"/>
    </row>
    <row r="34" spans="1:21" ht="22.5" thickBot="1" x14ac:dyDescent="0.3">
      <c r="A34" s="1221"/>
      <c r="B34" s="1294"/>
      <c r="C34" s="1243"/>
      <c r="D34" s="1245"/>
      <c r="E34" s="1229"/>
      <c r="F34" s="1209"/>
      <c r="G34" s="1235"/>
      <c r="H34" s="1235"/>
      <c r="I34" s="1211"/>
      <c r="J34" s="653" t="s">
        <v>26</v>
      </c>
      <c r="K34" s="654">
        <f>SUM(K32,K33)</f>
        <v>0</v>
      </c>
      <c r="L34" s="654">
        <f t="shared" ref="L34:P34" si="9">SUM(L32,L33)</f>
        <v>0</v>
      </c>
      <c r="M34" s="654">
        <f t="shared" si="9"/>
        <v>0</v>
      </c>
      <c r="N34" s="680">
        <f t="shared" si="9"/>
        <v>0</v>
      </c>
      <c r="O34" s="656">
        <f t="shared" si="9"/>
        <v>0</v>
      </c>
      <c r="P34" s="654">
        <f t="shared" si="9"/>
        <v>0</v>
      </c>
      <c r="Q34" s="726" t="s">
        <v>54</v>
      </c>
      <c r="R34" s="709"/>
      <c r="S34" s="709"/>
      <c r="T34" s="710"/>
    </row>
    <row r="35" spans="1:21" ht="15.75" thickBot="1" x14ac:dyDescent="0.3">
      <c r="A35" s="8" t="s">
        <v>27</v>
      </c>
      <c r="B35" s="690" t="s">
        <v>27</v>
      </c>
      <c r="C35" s="691" t="s">
        <v>24</v>
      </c>
      <c r="D35" s="26" t="s">
        <v>24</v>
      </c>
      <c r="E35" s="1199" t="s">
        <v>55</v>
      </c>
      <c r="F35" s="1200"/>
      <c r="G35" s="1200"/>
      <c r="H35" s="1200"/>
      <c r="I35" s="1200"/>
      <c r="J35" s="1201"/>
      <c r="K35" s="692">
        <f>SUM(K14,K16,K18,K20,K23,K25,K27,K29,K31,K34,)</f>
        <v>3488700</v>
      </c>
      <c r="L35" s="692">
        <f t="shared" ref="L35:P35" si="10">SUM(L14,L16,L18,L20,L23,L25,L27,L29,L31,L34,)</f>
        <v>3488700</v>
      </c>
      <c r="M35" s="692">
        <f t="shared" si="10"/>
        <v>74400</v>
      </c>
      <c r="N35" s="747">
        <f t="shared" si="10"/>
        <v>0</v>
      </c>
      <c r="O35" s="692">
        <f t="shared" si="10"/>
        <v>3453100</v>
      </c>
      <c r="P35" s="692">
        <f t="shared" si="10"/>
        <v>1707100</v>
      </c>
      <c r="Q35" s="713"/>
      <c r="R35" s="714"/>
      <c r="S35" s="693"/>
      <c r="T35" s="694"/>
    </row>
    <row r="36" spans="1:21" ht="36" customHeight="1" thickBot="1" x14ac:dyDescent="0.3">
      <c r="A36" s="8" t="s">
        <v>27</v>
      </c>
      <c r="B36" s="777" t="s">
        <v>27</v>
      </c>
      <c r="C36" s="649" t="s">
        <v>24</v>
      </c>
      <c r="D36" s="778" t="s">
        <v>27</v>
      </c>
      <c r="E36" s="1289" t="s">
        <v>709</v>
      </c>
      <c r="F36" s="1290"/>
      <c r="G36" s="1290"/>
      <c r="H36" s="1290"/>
      <c r="I36" s="1290"/>
      <c r="J36" s="1290"/>
      <c r="K36" s="1290"/>
      <c r="L36" s="1290"/>
      <c r="M36" s="1290"/>
      <c r="N36" s="1290"/>
      <c r="O36" s="1290"/>
      <c r="P36" s="1290"/>
      <c r="Q36" s="1291"/>
      <c r="R36" s="1291"/>
      <c r="S36" s="1291"/>
      <c r="T36" s="1291"/>
    </row>
    <row r="37" spans="1:21" ht="17.45" customHeight="1" x14ac:dyDescent="0.25">
      <c r="A37" s="1269" t="s">
        <v>27</v>
      </c>
      <c r="B37" s="1240" t="s">
        <v>27</v>
      </c>
      <c r="C37" s="1255" t="s">
        <v>24</v>
      </c>
      <c r="D37" s="1244" t="s">
        <v>27</v>
      </c>
      <c r="E37" s="1246" t="s">
        <v>24</v>
      </c>
      <c r="F37" s="1233" t="s">
        <v>204</v>
      </c>
      <c r="G37" s="1234" t="s">
        <v>205</v>
      </c>
      <c r="H37" s="1231" t="s">
        <v>206</v>
      </c>
      <c r="I37" s="1231" t="s">
        <v>742</v>
      </c>
      <c r="J37" s="669" t="s">
        <v>25</v>
      </c>
      <c r="K37" s="651">
        <v>189700</v>
      </c>
      <c r="L37" s="651">
        <v>189700</v>
      </c>
      <c r="M37" s="651">
        <v>156600</v>
      </c>
      <c r="N37" s="718"/>
      <c r="O37" s="652"/>
      <c r="P37" s="727"/>
      <c r="Q37" s="1287" t="s">
        <v>207</v>
      </c>
      <c r="R37" s="1238">
        <v>9</v>
      </c>
      <c r="S37" s="1238">
        <v>8</v>
      </c>
      <c r="T37" s="1239">
        <v>8</v>
      </c>
    </row>
    <row r="38" spans="1:21" ht="16.899999999999999" customHeight="1" x14ac:dyDescent="0.25">
      <c r="A38" s="1270"/>
      <c r="B38" s="1254"/>
      <c r="C38" s="1242"/>
      <c r="D38" s="1256"/>
      <c r="E38" s="1257"/>
      <c r="F38" s="1258"/>
      <c r="G38" s="1232"/>
      <c r="H38" s="1285"/>
      <c r="I38" s="1285"/>
      <c r="J38" s="684" t="s">
        <v>51</v>
      </c>
      <c r="K38" s="685">
        <v>19600</v>
      </c>
      <c r="L38" s="685">
        <v>19600</v>
      </c>
      <c r="M38" s="685"/>
      <c r="N38" s="686"/>
      <c r="O38" s="789"/>
      <c r="P38" s="742"/>
      <c r="Q38" s="1288"/>
      <c r="R38" s="1215"/>
      <c r="S38" s="1215"/>
      <c r="T38" s="1218"/>
    </row>
    <row r="39" spans="1:21" ht="18.600000000000001" customHeight="1" thickBot="1" x14ac:dyDescent="0.3">
      <c r="A39" s="1271"/>
      <c r="B39" s="1241"/>
      <c r="C39" s="1243"/>
      <c r="D39" s="1245"/>
      <c r="E39" s="1247"/>
      <c r="F39" s="1209"/>
      <c r="G39" s="1235"/>
      <c r="H39" s="1286"/>
      <c r="I39" s="1286"/>
      <c r="J39" s="653" t="s">
        <v>26</v>
      </c>
      <c r="K39" s="654">
        <f>SUM(K37,K38)</f>
        <v>209300</v>
      </c>
      <c r="L39" s="654">
        <f t="shared" ref="L39:P39" si="11">SUM(L37,L38)</f>
        <v>209300</v>
      </c>
      <c r="M39" s="654">
        <f t="shared" si="11"/>
        <v>156600</v>
      </c>
      <c r="N39" s="680">
        <f t="shared" si="11"/>
        <v>0</v>
      </c>
      <c r="O39" s="656">
        <f t="shared" si="11"/>
        <v>0</v>
      </c>
      <c r="P39" s="680">
        <f t="shared" si="11"/>
        <v>0</v>
      </c>
      <c r="Q39" s="780"/>
      <c r="R39" s="658"/>
      <c r="S39" s="658"/>
      <c r="T39" s="659"/>
    </row>
    <row r="40" spans="1:21" ht="18.600000000000001" customHeight="1" x14ac:dyDescent="0.25">
      <c r="A40" s="1269" t="s">
        <v>27</v>
      </c>
      <c r="B40" s="1222" t="s">
        <v>27</v>
      </c>
      <c r="C40" s="1224" t="s">
        <v>24</v>
      </c>
      <c r="D40" s="1226" t="s">
        <v>27</v>
      </c>
      <c r="E40" s="1228" t="s">
        <v>27</v>
      </c>
      <c r="F40" s="1258" t="s">
        <v>208</v>
      </c>
      <c r="G40" s="1210" t="s">
        <v>205</v>
      </c>
      <c r="H40" s="1210" t="s">
        <v>206</v>
      </c>
      <c r="I40" s="1210" t="s">
        <v>742</v>
      </c>
      <c r="J40" s="660" t="s">
        <v>25</v>
      </c>
      <c r="K40" s="661">
        <v>137300</v>
      </c>
      <c r="L40" s="661">
        <v>137300</v>
      </c>
      <c r="M40" s="661">
        <v>123000</v>
      </c>
      <c r="N40" s="720"/>
      <c r="O40" s="662"/>
      <c r="P40" s="704"/>
      <c r="Q40" s="1284" t="s">
        <v>209</v>
      </c>
      <c r="R40" s="1214">
        <v>30</v>
      </c>
      <c r="S40" s="1214">
        <v>30</v>
      </c>
      <c r="T40" s="1217">
        <v>30</v>
      </c>
    </row>
    <row r="41" spans="1:21" ht="15" customHeight="1" x14ac:dyDescent="0.25">
      <c r="A41" s="1270"/>
      <c r="B41" s="1222"/>
      <c r="C41" s="1224"/>
      <c r="D41" s="1226"/>
      <c r="E41" s="1228"/>
      <c r="F41" s="1208"/>
      <c r="G41" s="1210"/>
      <c r="H41" s="1210"/>
      <c r="I41" s="1210"/>
      <c r="J41" s="660" t="s">
        <v>51</v>
      </c>
      <c r="K41" s="685">
        <v>1300</v>
      </c>
      <c r="L41" s="685">
        <v>1300</v>
      </c>
      <c r="M41" s="685"/>
      <c r="N41" s="686"/>
      <c r="O41" s="752"/>
      <c r="P41" s="705"/>
      <c r="Q41" s="1284"/>
      <c r="R41" s="1215"/>
      <c r="S41" s="1215"/>
      <c r="T41" s="1218"/>
    </row>
    <row r="42" spans="1:21" ht="19.149999999999999" customHeight="1" thickBot="1" x14ac:dyDescent="0.3">
      <c r="A42" s="1271"/>
      <c r="B42" s="1223"/>
      <c r="C42" s="1225"/>
      <c r="D42" s="1227"/>
      <c r="E42" s="1229"/>
      <c r="F42" s="1209"/>
      <c r="G42" s="1211"/>
      <c r="H42" s="1211"/>
      <c r="I42" s="1211"/>
      <c r="J42" s="653" t="s">
        <v>26</v>
      </c>
      <c r="K42" s="654">
        <f>SUM(K40,K41)</f>
        <v>138600</v>
      </c>
      <c r="L42" s="654">
        <f t="shared" ref="L42:P42" si="12">SUM(L40,L41)</f>
        <v>138600</v>
      </c>
      <c r="M42" s="654">
        <f t="shared" si="12"/>
        <v>123000</v>
      </c>
      <c r="N42" s="680">
        <f t="shared" si="12"/>
        <v>0</v>
      </c>
      <c r="O42" s="656">
        <f t="shared" si="12"/>
        <v>0</v>
      </c>
      <c r="P42" s="680">
        <f t="shared" si="12"/>
        <v>0</v>
      </c>
      <c r="Q42" s="706"/>
      <c r="R42" s="658"/>
      <c r="S42" s="658"/>
      <c r="T42" s="659"/>
    </row>
    <row r="43" spans="1:21" x14ac:dyDescent="0.25">
      <c r="A43" s="1269" t="s">
        <v>27</v>
      </c>
      <c r="B43" s="1277" t="s">
        <v>27</v>
      </c>
      <c r="C43" s="1278" t="s">
        <v>24</v>
      </c>
      <c r="D43" s="1276" t="s">
        <v>27</v>
      </c>
      <c r="E43" s="1279" t="s">
        <v>29</v>
      </c>
      <c r="F43" s="1233" t="s">
        <v>210</v>
      </c>
      <c r="G43" s="1231" t="s">
        <v>211</v>
      </c>
      <c r="H43" s="1231" t="s">
        <v>122</v>
      </c>
      <c r="I43" s="1231" t="s">
        <v>733</v>
      </c>
      <c r="J43" s="669" t="s">
        <v>25</v>
      </c>
      <c r="K43" s="661">
        <v>322400</v>
      </c>
      <c r="L43" s="661">
        <v>322400</v>
      </c>
      <c r="M43" s="661">
        <v>219200</v>
      </c>
      <c r="N43" s="720"/>
      <c r="O43" s="743"/>
      <c r="P43" s="705"/>
      <c r="Q43" s="1272" t="s">
        <v>207</v>
      </c>
      <c r="R43" s="1238">
        <v>40</v>
      </c>
      <c r="S43" s="1238">
        <v>40</v>
      </c>
      <c r="T43" s="1239">
        <v>40</v>
      </c>
      <c r="U43" s="156"/>
    </row>
    <row r="44" spans="1:21" x14ac:dyDescent="0.25">
      <c r="A44" s="1270"/>
      <c r="B44" s="1222"/>
      <c r="C44" s="1224"/>
      <c r="D44" s="1226"/>
      <c r="E44" s="1228"/>
      <c r="F44" s="1208"/>
      <c r="G44" s="1210"/>
      <c r="H44" s="1210"/>
      <c r="I44" s="1210"/>
      <c r="J44" s="684" t="s">
        <v>53</v>
      </c>
      <c r="K44" s="685">
        <v>70300</v>
      </c>
      <c r="L44" s="685">
        <v>70300</v>
      </c>
      <c r="M44" s="685">
        <v>63000</v>
      </c>
      <c r="N44" s="686"/>
      <c r="O44" s="752"/>
      <c r="P44" s="683"/>
      <c r="Q44" s="1284"/>
      <c r="R44" s="1214"/>
      <c r="S44" s="1214"/>
      <c r="T44" s="1217"/>
      <c r="U44" s="158"/>
    </row>
    <row r="45" spans="1:21" x14ac:dyDescent="0.25">
      <c r="A45" s="1270"/>
      <c r="B45" s="1222"/>
      <c r="C45" s="1224"/>
      <c r="D45" s="1226"/>
      <c r="E45" s="1228"/>
      <c r="F45" s="1208"/>
      <c r="G45" s="1210"/>
      <c r="H45" s="1210"/>
      <c r="I45" s="1210"/>
      <c r="J45" s="684" t="s">
        <v>51</v>
      </c>
      <c r="K45" s="685">
        <v>136200</v>
      </c>
      <c r="L45" s="685">
        <v>136200</v>
      </c>
      <c r="M45" s="685">
        <v>90000</v>
      </c>
      <c r="N45" s="686"/>
      <c r="O45" s="752"/>
      <c r="P45" s="705"/>
      <c r="Q45" s="1273"/>
      <c r="R45" s="1215"/>
      <c r="S45" s="1215"/>
      <c r="T45" s="1218"/>
      <c r="U45" s="158"/>
    </row>
    <row r="46" spans="1:21" ht="15.75" thickBot="1" x14ac:dyDescent="0.3">
      <c r="A46" s="1271"/>
      <c r="B46" s="1223"/>
      <c r="C46" s="1225"/>
      <c r="D46" s="1227"/>
      <c r="E46" s="1229"/>
      <c r="F46" s="1209"/>
      <c r="G46" s="1211"/>
      <c r="H46" s="1211"/>
      <c r="I46" s="1211"/>
      <c r="J46" s="653" t="s">
        <v>26</v>
      </c>
      <c r="K46" s="654">
        <f>SUM(K43,K44,K45)</f>
        <v>528900</v>
      </c>
      <c r="L46" s="654">
        <f t="shared" ref="L46:P46" si="13">SUM(L43,L44,L45)</f>
        <v>528900</v>
      </c>
      <c r="M46" s="654">
        <f t="shared" si="13"/>
        <v>372200</v>
      </c>
      <c r="N46" s="680">
        <f t="shared" si="13"/>
        <v>0</v>
      </c>
      <c r="O46" s="656">
        <f t="shared" si="13"/>
        <v>0</v>
      </c>
      <c r="P46" s="680">
        <f t="shared" si="13"/>
        <v>0</v>
      </c>
      <c r="Q46" s="706"/>
      <c r="R46" s="675"/>
      <c r="S46" s="675"/>
      <c r="T46" s="676"/>
    </row>
    <row r="47" spans="1:21" ht="19.149999999999999" customHeight="1" x14ac:dyDescent="0.25">
      <c r="A47" s="1269" t="s">
        <v>27</v>
      </c>
      <c r="B47" s="1277" t="s">
        <v>27</v>
      </c>
      <c r="C47" s="1278" t="s">
        <v>24</v>
      </c>
      <c r="D47" s="1276" t="s">
        <v>27</v>
      </c>
      <c r="E47" s="1279" t="s">
        <v>30</v>
      </c>
      <c r="F47" s="1233" t="s">
        <v>212</v>
      </c>
      <c r="G47" s="1231" t="s">
        <v>211</v>
      </c>
      <c r="H47" s="1231" t="s">
        <v>122</v>
      </c>
      <c r="I47" s="1231" t="s">
        <v>733</v>
      </c>
      <c r="J47" s="669" t="s">
        <v>202</v>
      </c>
      <c r="K47" s="661"/>
      <c r="L47" s="661"/>
      <c r="M47" s="661"/>
      <c r="N47" s="720"/>
      <c r="O47" s="662"/>
      <c r="P47" s="683"/>
      <c r="Q47" s="1272" t="s">
        <v>213</v>
      </c>
      <c r="R47" s="1238">
        <v>35</v>
      </c>
      <c r="S47" s="1238">
        <v>40</v>
      </c>
      <c r="T47" s="1239">
        <v>45</v>
      </c>
    </row>
    <row r="48" spans="1:21" ht="19.899999999999999" customHeight="1" x14ac:dyDescent="0.25">
      <c r="A48" s="1270"/>
      <c r="B48" s="1222"/>
      <c r="C48" s="1224"/>
      <c r="D48" s="1226"/>
      <c r="E48" s="1228"/>
      <c r="F48" s="1208"/>
      <c r="G48" s="1210"/>
      <c r="H48" s="1210"/>
      <c r="I48" s="1210"/>
      <c r="J48" s="684" t="s">
        <v>53</v>
      </c>
      <c r="K48" s="685">
        <v>30100</v>
      </c>
      <c r="L48" s="685">
        <v>30100</v>
      </c>
      <c r="M48" s="685">
        <v>27000</v>
      </c>
      <c r="N48" s="686"/>
      <c r="O48" s="752"/>
      <c r="P48" s="705"/>
      <c r="Q48" s="1284"/>
      <c r="R48" s="1214"/>
      <c r="S48" s="1214"/>
      <c r="T48" s="1217"/>
    </row>
    <row r="49" spans="1:21" ht="19.149999999999999" customHeight="1" x14ac:dyDescent="0.25">
      <c r="A49" s="1270"/>
      <c r="B49" s="1222"/>
      <c r="C49" s="1224"/>
      <c r="D49" s="1226"/>
      <c r="E49" s="1228"/>
      <c r="F49" s="1208"/>
      <c r="G49" s="1210"/>
      <c r="H49" s="1210"/>
      <c r="I49" s="1210"/>
      <c r="J49" s="684" t="s">
        <v>51</v>
      </c>
      <c r="K49" s="685">
        <v>7700</v>
      </c>
      <c r="L49" s="685">
        <v>7700</v>
      </c>
      <c r="M49" s="685"/>
      <c r="N49" s="686"/>
      <c r="O49" s="752"/>
      <c r="P49" s="705"/>
      <c r="Q49" s="1273"/>
      <c r="R49" s="1215"/>
      <c r="S49" s="1215"/>
      <c r="T49" s="1218"/>
    </row>
    <row r="50" spans="1:21" ht="18.600000000000001" customHeight="1" thickBot="1" x14ac:dyDescent="0.3">
      <c r="A50" s="1271"/>
      <c r="B50" s="1223"/>
      <c r="C50" s="1225"/>
      <c r="D50" s="1227"/>
      <c r="E50" s="1229"/>
      <c r="F50" s="1209"/>
      <c r="G50" s="1211"/>
      <c r="H50" s="1211"/>
      <c r="I50" s="1211"/>
      <c r="J50" s="653" t="s">
        <v>26</v>
      </c>
      <c r="K50" s="654">
        <f>SUM(K47,K48,K49)</f>
        <v>37800</v>
      </c>
      <c r="L50" s="654">
        <f t="shared" ref="L50:P50" si="14">SUM(L47,L48,L49)</f>
        <v>37800</v>
      </c>
      <c r="M50" s="654">
        <f t="shared" si="14"/>
        <v>27000</v>
      </c>
      <c r="N50" s="680">
        <f t="shared" si="14"/>
        <v>0</v>
      </c>
      <c r="O50" s="656">
        <f t="shared" si="14"/>
        <v>0</v>
      </c>
      <c r="P50" s="680">
        <f t="shared" si="14"/>
        <v>0</v>
      </c>
      <c r="Q50" s="706"/>
      <c r="R50" s="658"/>
      <c r="S50" s="658"/>
      <c r="T50" s="659"/>
    </row>
    <row r="51" spans="1:21" ht="14.45" customHeight="1" x14ac:dyDescent="0.25">
      <c r="A51" s="1269" t="s">
        <v>27</v>
      </c>
      <c r="B51" s="1254" t="s">
        <v>27</v>
      </c>
      <c r="C51" s="1242" t="s">
        <v>24</v>
      </c>
      <c r="D51" s="1256" t="s">
        <v>27</v>
      </c>
      <c r="E51" s="1257" t="s">
        <v>49</v>
      </c>
      <c r="F51" s="1233" t="s">
        <v>214</v>
      </c>
      <c r="G51" s="1232" t="s">
        <v>215</v>
      </c>
      <c r="H51" s="1231" t="s">
        <v>122</v>
      </c>
      <c r="I51" s="858" t="s">
        <v>740</v>
      </c>
      <c r="J51" s="669" t="s">
        <v>25</v>
      </c>
      <c r="K51" s="661">
        <v>402900</v>
      </c>
      <c r="L51" s="661">
        <v>402900</v>
      </c>
      <c r="M51" s="661">
        <v>399700</v>
      </c>
      <c r="N51" s="720"/>
      <c r="O51" s="662"/>
      <c r="P51" s="704"/>
      <c r="Q51" s="1272" t="s">
        <v>216</v>
      </c>
      <c r="R51" s="1214">
        <v>230</v>
      </c>
      <c r="S51" s="1214">
        <v>240</v>
      </c>
      <c r="T51" s="1239">
        <v>240</v>
      </c>
    </row>
    <row r="52" spans="1:21" ht="14.45" customHeight="1" x14ac:dyDescent="0.25">
      <c r="A52" s="1270"/>
      <c r="B52" s="1222"/>
      <c r="C52" s="1224"/>
      <c r="D52" s="1226"/>
      <c r="E52" s="1228"/>
      <c r="F52" s="1208"/>
      <c r="G52" s="1210"/>
      <c r="H52" s="1210"/>
      <c r="I52" s="861" t="s">
        <v>733</v>
      </c>
      <c r="J52" s="664" t="s">
        <v>51</v>
      </c>
      <c r="K52" s="665">
        <v>2600</v>
      </c>
      <c r="L52" s="665">
        <v>2600</v>
      </c>
      <c r="M52" s="665"/>
      <c r="N52" s="719"/>
      <c r="O52" s="666"/>
      <c r="P52" s="705"/>
      <c r="Q52" s="1273"/>
      <c r="R52" s="1215"/>
      <c r="S52" s="1215"/>
      <c r="T52" s="1218"/>
    </row>
    <row r="53" spans="1:21" ht="15.75" thickBot="1" x14ac:dyDescent="0.3">
      <c r="A53" s="1271"/>
      <c r="B53" s="1241"/>
      <c r="C53" s="1243"/>
      <c r="D53" s="1245"/>
      <c r="E53" s="1247"/>
      <c r="F53" s="1209"/>
      <c r="G53" s="1235"/>
      <c r="H53" s="1211"/>
      <c r="I53" s="859"/>
      <c r="J53" s="653" t="s">
        <v>26</v>
      </c>
      <c r="K53" s="654">
        <f>SUM(K51,K52)</f>
        <v>405500</v>
      </c>
      <c r="L53" s="654">
        <f t="shared" ref="L53:P53" si="15">SUM(L51,L52)</f>
        <v>405500</v>
      </c>
      <c r="M53" s="654">
        <f t="shared" si="15"/>
        <v>399700</v>
      </c>
      <c r="N53" s="680">
        <f t="shared" si="15"/>
        <v>0</v>
      </c>
      <c r="O53" s="656">
        <f t="shared" si="15"/>
        <v>0</v>
      </c>
      <c r="P53" s="680">
        <f t="shared" si="15"/>
        <v>0</v>
      </c>
      <c r="Q53" s="781"/>
      <c r="R53" s="658"/>
      <c r="S53" s="658"/>
      <c r="T53" s="659"/>
    </row>
    <row r="54" spans="1:21" x14ac:dyDescent="0.25">
      <c r="A54" s="1269" t="s">
        <v>27</v>
      </c>
      <c r="B54" s="1254" t="s">
        <v>27</v>
      </c>
      <c r="C54" s="1242" t="s">
        <v>24</v>
      </c>
      <c r="D54" s="1256" t="s">
        <v>27</v>
      </c>
      <c r="E54" s="1257" t="s">
        <v>31</v>
      </c>
      <c r="F54" s="1233" t="s">
        <v>217</v>
      </c>
      <c r="G54" s="1232" t="s">
        <v>211</v>
      </c>
      <c r="H54" s="1231" t="s">
        <v>122</v>
      </c>
      <c r="I54" s="1231" t="s">
        <v>742</v>
      </c>
      <c r="J54" s="669" t="s">
        <v>25</v>
      </c>
      <c r="K54" s="661"/>
      <c r="L54" s="661"/>
      <c r="M54" s="661"/>
      <c r="N54" s="720"/>
      <c r="O54" s="662"/>
      <c r="P54" s="683"/>
      <c r="Q54" s="1272" t="s">
        <v>218</v>
      </c>
      <c r="R54" s="1238">
        <v>3050</v>
      </c>
      <c r="S54" s="1238">
        <v>3050</v>
      </c>
      <c r="T54" s="1239">
        <v>3050</v>
      </c>
      <c r="U54" s="158"/>
    </row>
    <row r="55" spans="1:21" x14ac:dyDescent="0.25">
      <c r="A55" s="1270"/>
      <c r="B55" s="1222"/>
      <c r="C55" s="1224"/>
      <c r="D55" s="1226"/>
      <c r="E55" s="1228"/>
      <c r="F55" s="1208"/>
      <c r="G55" s="1210"/>
      <c r="H55" s="1210"/>
      <c r="I55" s="1210"/>
      <c r="J55" s="664" t="s">
        <v>51</v>
      </c>
      <c r="K55" s="665">
        <v>110500</v>
      </c>
      <c r="L55" s="665">
        <v>97900</v>
      </c>
      <c r="M55" s="665">
        <v>48600</v>
      </c>
      <c r="N55" s="719">
        <v>12600</v>
      </c>
      <c r="O55" s="666"/>
      <c r="P55" s="790"/>
      <c r="Q55" s="1273"/>
      <c r="R55" s="1215"/>
      <c r="S55" s="1215"/>
      <c r="T55" s="1218"/>
      <c r="U55" s="158"/>
    </row>
    <row r="56" spans="1:21" ht="15.75" thickBot="1" x14ac:dyDescent="0.3">
      <c r="A56" s="1271"/>
      <c r="B56" s="1241"/>
      <c r="C56" s="1243"/>
      <c r="D56" s="1245"/>
      <c r="E56" s="1247"/>
      <c r="F56" s="1209"/>
      <c r="G56" s="1235"/>
      <c r="H56" s="1211"/>
      <c r="I56" s="1211"/>
      <c r="J56" s="653" t="s">
        <v>26</v>
      </c>
      <c r="K56" s="654">
        <f>SUM(K54,K55)</f>
        <v>110500</v>
      </c>
      <c r="L56" s="654">
        <f t="shared" ref="L56:P56" si="16">SUM(L54,L55)</f>
        <v>97900</v>
      </c>
      <c r="M56" s="654">
        <f t="shared" si="16"/>
        <v>48600</v>
      </c>
      <c r="N56" s="680">
        <f t="shared" si="16"/>
        <v>12600</v>
      </c>
      <c r="O56" s="656">
        <f t="shared" si="16"/>
        <v>0</v>
      </c>
      <c r="P56" s="680">
        <f t="shared" si="16"/>
        <v>0</v>
      </c>
      <c r="Q56" s="706"/>
      <c r="R56" s="658"/>
      <c r="S56" s="658"/>
      <c r="T56" s="659"/>
    </row>
    <row r="57" spans="1:21" x14ac:dyDescent="0.25">
      <c r="A57" s="1269" t="s">
        <v>27</v>
      </c>
      <c r="B57" s="1254" t="s">
        <v>27</v>
      </c>
      <c r="C57" s="1242" t="s">
        <v>24</v>
      </c>
      <c r="D57" s="1256" t="s">
        <v>27</v>
      </c>
      <c r="E57" s="1228" t="s">
        <v>74</v>
      </c>
      <c r="F57" s="1208" t="s">
        <v>219</v>
      </c>
      <c r="G57" s="1210" t="s">
        <v>152</v>
      </c>
      <c r="H57" s="1231" t="s">
        <v>126</v>
      </c>
      <c r="I57" s="1231" t="s">
        <v>743</v>
      </c>
      <c r="J57" s="684" t="s">
        <v>100</v>
      </c>
      <c r="K57" s="685">
        <v>73000</v>
      </c>
      <c r="L57" s="685">
        <v>73000</v>
      </c>
      <c r="M57" s="685"/>
      <c r="N57" s="686"/>
      <c r="O57" s="752"/>
      <c r="P57" s="705"/>
      <c r="Q57" s="744" t="s">
        <v>220</v>
      </c>
      <c r="R57" s="700">
        <v>160</v>
      </c>
      <c r="S57" s="700">
        <v>160</v>
      </c>
      <c r="T57" s="741">
        <v>160</v>
      </c>
      <c r="U57" s="156"/>
    </row>
    <row r="58" spans="1:21" ht="22.5" thickBot="1" x14ac:dyDescent="0.3">
      <c r="A58" s="1271"/>
      <c r="B58" s="1241"/>
      <c r="C58" s="1243"/>
      <c r="D58" s="1245"/>
      <c r="E58" s="1229"/>
      <c r="F58" s="1209"/>
      <c r="G58" s="1235"/>
      <c r="H58" s="1211"/>
      <c r="I58" s="1211"/>
      <c r="J58" s="653" t="s">
        <v>26</v>
      </c>
      <c r="K58" s="654">
        <f>SUM(K57)</f>
        <v>73000</v>
      </c>
      <c r="L58" s="654">
        <f t="shared" ref="L58:P58" si="17">SUM(L57)</f>
        <v>73000</v>
      </c>
      <c r="M58" s="654">
        <f t="shared" si="17"/>
        <v>0</v>
      </c>
      <c r="N58" s="680">
        <f t="shared" si="17"/>
        <v>0</v>
      </c>
      <c r="O58" s="656">
        <f t="shared" si="17"/>
        <v>0</v>
      </c>
      <c r="P58" s="680">
        <f t="shared" si="17"/>
        <v>0</v>
      </c>
      <c r="Q58" s="782" t="s">
        <v>54</v>
      </c>
      <c r="R58" s="709"/>
      <c r="S58" s="709"/>
      <c r="T58" s="710"/>
    </row>
    <row r="59" spans="1:21" x14ac:dyDescent="0.25">
      <c r="A59" s="1269" t="s">
        <v>27</v>
      </c>
      <c r="B59" s="1254" t="s">
        <v>27</v>
      </c>
      <c r="C59" s="1242" t="s">
        <v>24</v>
      </c>
      <c r="D59" s="1256" t="s">
        <v>27</v>
      </c>
      <c r="E59" s="1257" t="s">
        <v>75</v>
      </c>
      <c r="F59" s="1233" t="s">
        <v>221</v>
      </c>
      <c r="G59" s="1232" t="s">
        <v>152</v>
      </c>
      <c r="H59" s="1231" t="s">
        <v>126</v>
      </c>
      <c r="I59" s="1231" t="s">
        <v>732</v>
      </c>
      <c r="J59" s="669" t="s">
        <v>100</v>
      </c>
      <c r="K59" s="661">
        <v>4325400</v>
      </c>
      <c r="L59" s="661">
        <v>4325400</v>
      </c>
      <c r="M59" s="661">
        <v>33300</v>
      </c>
      <c r="N59" s="720"/>
      <c r="O59" s="662"/>
      <c r="P59" s="683"/>
      <c r="Q59" s="783" t="s">
        <v>220</v>
      </c>
      <c r="R59" s="677">
        <v>4400</v>
      </c>
      <c r="S59" s="677">
        <v>4000</v>
      </c>
      <c r="T59" s="673">
        <v>4400</v>
      </c>
    </row>
    <row r="60" spans="1:21" ht="15.75" thickBot="1" x14ac:dyDescent="0.3">
      <c r="A60" s="1271"/>
      <c r="B60" s="1241"/>
      <c r="C60" s="1243"/>
      <c r="D60" s="1245"/>
      <c r="E60" s="1247"/>
      <c r="F60" s="1209"/>
      <c r="G60" s="1235"/>
      <c r="H60" s="1211"/>
      <c r="I60" s="1211"/>
      <c r="J60" s="653" t="s">
        <v>26</v>
      </c>
      <c r="K60" s="654">
        <f>SUM(K59:K59)</f>
        <v>4325400</v>
      </c>
      <c r="L60" s="654">
        <f t="shared" ref="L60:P60" si="18">SUM(L59:L59)</f>
        <v>4325400</v>
      </c>
      <c r="M60" s="654">
        <f t="shared" si="18"/>
        <v>33300</v>
      </c>
      <c r="N60" s="680">
        <f t="shared" si="18"/>
        <v>0</v>
      </c>
      <c r="O60" s="656">
        <f t="shared" si="18"/>
        <v>0</v>
      </c>
      <c r="P60" s="680">
        <f t="shared" si="18"/>
        <v>0</v>
      </c>
      <c r="Q60" s="781"/>
      <c r="R60" s="681"/>
      <c r="S60" s="681"/>
      <c r="T60" s="682"/>
    </row>
    <row r="61" spans="1:21" x14ac:dyDescent="0.25">
      <c r="A61" s="1269" t="s">
        <v>27</v>
      </c>
      <c r="B61" s="1254" t="s">
        <v>27</v>
      </c>
      <c r="C61" s="1242" t="s">
        <v>24</v>
      </c>
      <c r="D61" s="1256" t="s">
        <v>27</v>
      </c>
      <c r="E61" s="1257" t="s">
        <v>33</v>
      </c>
      <c r="F61" s="1233" t="s">
        <v>222</v>
      </c>
      <c r="G61" s="1232" t="s">
        <v>152</v>
      </c>
      <c r="H61" s="1231" t="s">
        <v>126</v>
      </c>
      <c r="I61" s="1231" t="s">
        <v>732</v>
      </c>
      <c r="J61" s="669" t="s">
        <v>100</v>
      </c>
      <c r="K61" s="661">
        <v>15000</v>
      </c>
      <c r="L61" s="661">
        <v>15000</v>
      </c>
      <c r="M61" s="661"/>
      <c r="N61" s="720"/>
      <c r="O61" s="662"/>
      <c r="P61" s="683"/>
      <c r="Q61" s="783" t="s">
        <v>220</v>
      </c>
      <c r="R61" s="700">
        <v>50</v>
      </c>
      <c r="S61" s="700">
        <v>50</v>
      </c>
      <c r="T61" s="673">
        <v>50</v>
      </c>
    </row>
    <row r="62" spans="1:21" ht="15.75" thickBot="1" x14ac:dyDescent="0.3">
      <c r="A62" s="1271"/>
      <c r="B62" s="1241"/>
      <c r="C62" s="1243"/>
      <c r="D62" s="1245"/>
      <c r="E62" s="1247"/>
      <c r="F62" s="1209"/>
      <c r="G62" s="1235"/>
      <c r="H62" s="1211"/>
      <c r="I62" s="1211"/>
      <c r="J62" s="653" t="s">
        <v>26</v>
      </c>
      <c r="K62" s="654">
        <f>SUM(K61)</f>
        <v>15000</v>
      </c>
      <c r="L62" s="654">
        <f t="shared" ref="L62:P62" si="19">SUM(L61:L61)</f>
        <v>15000</v>
      </c>
      <c r="M62" s="654">
        <f t="shared" si="19"/>
        <v>0</v>
      </c>
      <c r="N62" s="680">
        <f t="shared" si="19"/>
        <v>0</v>
      </c>
      <c r="O62" s="656">
        <f t="shared" si="19"/>
        <v>0</v>
      </c>
      <c r="P62" s="680">
        <f t="shared" si="19"/>
        <v>0</v>
      </c>
      <c r="Q62" s="706"/>
      <c r="R62" s="681"/>
      <c r="S62" s="681"/>
      <c r="T62" s="682"/>
    </row>
    <row r="63" spans="1:21" x14ac:dyDescent="0.25">
      <c r="A63" s="1269" t="s">
        <v>27</v>
      </c>
      <c r="B63" s="1254" t="s">
        <v>27</v>
      </c>
      <c r="C63" s="1242" t="s">
        <v>24</v>
      </c>
      <c r="D63" s="1256" t="s">
        <v>27</v>
      </c>
      <c r="E63" s="1257" t="s">
        <v>34</v>
      </c>
      <c r="F63" s="1233" t="s">
        <v>223</v>
      </c>
      <c r="G63" s="1232" t="s">
        <v>152</v>
      </c>
      <c r="H63" s="1231" t="s">
        <v>122</v>
      </c>
      <c r="I63" s="1231" t="s">
        <v>744</v>
      </c>
      <c r="J63" s="669" t="s">
        <v>100</v>
      </c>
      <c r="K63" s="661">
        <v>140000</v>
      </c>
      <c r="L63" s="661">
        <v>140000</v>
      </c>
      <c r="M63" s="661"/>
      <c r="N63" s="720"/>
      <c r="O63" s="662"/>
      <c r="P63" s="683"/>
      <c r="Q63" s="1272" t="s">
        <v>224</v>
      </c>
      <c r="R63" s="1214">
        <v>110</v>
      </c>
      <c r="S63" s="1214">
        <v>110</v>
      </c>
      <c r="T63" s="1217">
        <v>110</v>
      </c>
    </row>
    <row r="64" spans="1:21" x14ac:dyDescent="0.25">
      <c r="A64" s="1270"/>
      <c r="B64" s="1222"/>
      <c r="C64" s="1224"/>
      <c r="D64" s="1226"/>
      <c r="E64" s="1228"/>
      <c r="F64" s="1208"/>
      <c r="G64" s="1210"/>
      <c r="H64" s="1210"/>
      <c r="I64" s="1210"/>
      <c r="J64" s="664" t="s">
        <v>25</v>
      </c>
      <c r="K64" s="665">
        <v>150000</v>
      </c>
      <c r="L64" s="665">
        <v>150000</v>
      </c>
      <c r="M64" s="665"/>
      <c r="N64" s="719"/>
      <c r="O64" s="666">
        <v>150000</v>
      </c>
      <c r="P64" s="790">
        <v>150000</v>
      </c>
      <c r="Q64" s="1273"/>
      <c r="R64" s="1215"/>
      <c r="S64" s="1215"/>
      <c r="T64" s="1218"/>
    </row>
    <row r="65" spans="1:21" ht="15.75" thickBot="1" x14ac:dyDescent="0.3">
      <c r="A65" s="1271"/>
      <c r="B65" s="1241"/>
      <c r="C65" s="1243"/>
      <c r="D65" s="1245"/>
      <c r="E65" s="1247"/>
      <c r="F65" s="1209"/>
      <c r="G65" s="1235"/>
      <c r="H65" s="1211"/>
      <c r="I65" s="1211"/>
      <c r="J65" s="653" t="s">
        <v>26</v>
      </c>
      <c r="K65" s="654">
        <f>SUM(K63,K64)</f>
        <v>290000</v>
      </c>
      <c r="L65" s="654">
        <f t="shared" ref="L65:O65" si="20">SUM(L63,L64)</f>
        <v>290000</v>
      </c>
      <c r="M65" s="654">
        <f t="shared" si="20"/>
        <v>0</v>
      </c>
      <c r="N65" s="680">
        <f t="shared" si="20"/>
        <v>0</v>
      </c>
      <c r="O65" s="656">
        <f t="shared" si="20"/>
        <v>150000</v>
      </c>
      <c r="P65" s="680">
        <f>SUM(P63,P64)</f>
        <v>150000</v>
      </c>
      <c r="Q65" s="706"/>
      <c r="R65" s="681"/>
      <c r="S65" s="681"/>
      <c r="T65" s="682"/>
    </row>
    <row r="66" spans="1:21" x14ac:dyDescent="0.25">
      <c r="A66" s="1269" t="s">
        <v>27</v>
      </c>
      <c r="B66" s="1222" t="s">
        <v>27</v>
      </c>
      <c r="C66" s="1224" t="s">
        <v>24</v>
      </c>
      <c r="D66" s="1226" t="s">
        <v>27</v>
      </c>
      <c r="E66" s="1228" t="s">
        <v>66</v>
      </c>
      <c r="F66" s="1208" t="s">
        <v>225</v>
      </c>
      <c r="G66" s="1210" t="s">
        <v>152</v>
      </c>
      <c r="H66" s="1231" t="s">
        <v>122</v>
      </c>
      <c r="I66" s="1231" t="s">
        <v>732</v>
      </c>
      <c r="J66" s="684" t="s">
        <v>100</v>
      </c>
      <c r="K66" s="685">
        <v>23000</v>
      </c>
      <c r="L66" s="685">
        <v>23000</v>
      </c>
      <c r="M66" s="685"/>
      <c r="N66" s="686"/>
      <c r="O66" s="752"/>
      <c r="P66" s="705"/>
      <c r="Q66" s="744" t="s">
        <v>220</v>
      </c>
      <c r="R66" s="700">
        <v>3</v>
      </c>
      <c r="S66" s="700">
        <v>3</v>
      </c>
      <c r="T66" s="739">
        <v>3</v>
      </c>
    </row>
    <row r="67" spans="1:21" ht="22.5" thickBot="1" x14ac:dyDescent="0.3">
      <c r="A67" s="1271"/>
      <c r="B67" s="1241"/>
      <c r="C67" s="1243"/>
      <c r="D67" s="1245"/>
      <c r="E67" s="1229"/>
      <c r="F67" s="1209"/>
      <c r="G67" s="1235"/>
      <c r="H67" s="1211"/>
      <c r="I67" s="1211"/>
      <c r="J67" s="653" t="s">
        <v>26</v>
      </c>
      <c r="K67" s="654">
        <f>SUM(K66)</f>
        <v>23000</v>
      </c>
      <c r="L67" s="654">
        <f>SUM(L66)</f>
        <v>23000</v>
      </c>
      <c r="M67" s="654">
        <f t="shared" ref="M67:O67" si="21">SUM(M66)</f>
        <v>0</v>
      </c>
      <c r="N67" s="680">
        <f t="shared" si="21"/>
        <v>0</v>
      </c>
      <c r="O67" s="656">
        <f t="shared" si="21"/>
        <v>0</v>
      </c>
      <c r="P67" s="680">
        <f>SUM(P66)</f>
        <v>0</v>
      </c>
      <c r="Q67" s="782" t="s">
        <v>54</v>
      </c>
      <c r="R67" s="709"/>
      <c r="S67" s="709"/>
      <c r="T67" s="710"/>
    </row>
    <row r="68" spans="1:21" x14ac:dyDescent="0.25">
      <c r="A68" s="1282" t="s">
        <v>27</v>
      </c>
      <c r="B68" s="1240" t="s">
        <v>27</v>
      </c>
      <c r="C68" s="1242" t="s">
        <v>24</v>
      </c>
      <c r="D68" s="1244" t="s">
        <v>27</v>
      </c>
      <c r="E68" s="1246" t="s">
        <v>35</v>
      </c>
      <c r="F68" s="1233" t="s">
        <v>226</v>
      </c>
      <c r="G68" s="1234" t="s">
        <v>152</v>
      </c>
      <c r="H68" s="1231" t="s">
        <v>126</v>
      </c>
      <c r="I68" s="1231" t="s">
        <v>732</v>
      </c>
      <c r="J68" s="650" t="s">
        <v>100</v>
      </c>
      <c r="K68" s="715">
        <v>144000</v>
      </c>
      <c r="L68" s="715">
        <v>144000</v>
      </c>
      <c r="M68" s="715"/>
      <c r="N68" s="779"/>
      <c r="O68" s="716"/>
      <c r="P68" s="791"/>
      <c r="Q68" s="784" t="s">
        <v>224</v>
      </c>
      <c r="R68" s="677">
        <v>13</v>
      </c>
      <c r="S68" s="677">
        <v>13</v>
      </c>
      <c r="T68" s="673">
        <v>13</v>
      </c>
    </row>
    <row r="69" spans="1:21" ht="15.75" thickBot="1" x14ac:dyDescent="0.3">
      <c r="A69" s="1283"/>
      <c r="B69" s="1241"/>
      <c r="C69" s="1243"/>
      <c r="D69" s="1245"/>
      <c r="E69" s="1247"/>
      <c r="F69" s="1209"/>
      <c r="G69" s="1235"/>
      <c r="H69" s="1211"/>
      <c r="I69" s="1211"/>
      <c r="J69" s="653" t="s">
        <v>26</v>
      </c>
      <c r="K69" s="654">
        <f t="shared" ref="K69:P69" si="22">SUM(K68:K68)</f>
        <v>144000</v>
      </c>
      <c r="L69" s="654">
        <f t="shared" si="22"/>
        <v>144000</v>
      </c>
      <c r="M69" s="654">
        <f t="shared" si="22"/>
        <v>0</v>
      </c>
      <c r="N69" s="680">
        <f t="shared" si="22"/>
        <v>0</v>
      </c>
      <c r="O69" s="656">
        <f t="shared" si="22"/>
        <v>0</v>
      </c>
      <c r="P69" s="680">
        <f t="shared" si="22"/>
        <v>0</v>
      </c>
      <c r="Q69" s="780"/>
      <c r="R69" s="681"/>
      <c r="S69" s="681"/>
      <c r="T69" s="682"/>
    </row>
    <row r="70" spans="1:21" x14ac:dyDescent="0.25">
      <c r="A70" s="1269" t="s">
        <v>27</v>
      </c>
      <c r="B70" s="1222" t="s">
        <v>27</v>
      </c>
      <c r="C70" s="1224" t="s">
        <v>24</v>
      </c>
      <c r="D70" s="1226" t="s">
        <v>27</v>
      </c>
      <c r="E70" s="1228" t="s">
        <v>77</v>
      </c>
      <c r="F70" s="1208" t="s">
        <v>227</v>
      </c>
      <c r="G70" s="1210" t="s">
        <v>152</v>
      </c>
      <c r="H70" s="1210" t="s">
        <v>122</v>
      </c>
      <c r="I70" s="1210" t="s">
        <v>745</v>
      </c>
      <c r="J70" s="660" t="s">
        <v>25</v>
      </c>
      <c r="K70" s="685">
        <v>8000</v>
      </c>
      <c r="L70" s="685">
        <v>8000</v>
      </c>
      <c r="M70" s="685"/>
      <c r="N70" s="686"/>
      <c r="O70" s="752"/>
      <c r="P70" s="705"/>
      <c r="Q70" s="744" t="s">
        <v>228</v>
      </c>
      <c r="R70" s="700">
        <v>8</v>
      </c>
      <c r="S70" s="700">
        <v>8</v>
      </c>
      <c r="T70" s="739">
        <v>8</v>
      </c>
      <c r="U70" s="43"/>
    </row>
    <row r="71" spans="1:21" ht="15.75" thickBot="1" x14ac:dyDescent="0.3">
      <c r="A71" s="1271"/>
      <c r="B71" s="1223"/>
      <c r="C71" s="1225"/>
      <c r="D71" s="1227"/>
      <c r="E71" s="1229"/>
      <c r="F71" s="1209"/>
      <c r="G71" s="1211"/>
      <c r="H71" s="1211"/>
      <c r="I71" s="1211"/>
      <c r="J71" s="653" t="s">
        <v>26</v>
      </c>
      <c r="K71" s="654">
        <f>SUM(K70)</f>
        <v>8000</v>
      </c>
      <c r="L71" s="654">
        <f t="shared" ref="L71:P71" si="23">SUM(L70)</f>
        <v>8000</v>
      </c>
      <c r="M71" s="654">
        <f t="shared" si="23"/>
        <v>0</v>
      </c>
      <c r="N71" s="680">
        <f>SUM(N70)</f>
        <v>0</v>
      </c>
      <c r="O71" s="656">
        <f t="shared" si="23"/>
        <v>0</v>
      </c>
      <c r="P71" s="680">
        <f t="shared" si="23"/>
        <v>0</v>
      </c>
      <c r="Q71" s="706"/>
      <c r="R71" s="681"/>
      <c r="S71" s="681"/>
      <c r="T71" s="682"/>
    </row>
    <row r="72" spans="1:21" x14ac:dyDescent="0.25">
      <c r="A72" s="1269" t="s">
        <v>27</v>
      </c>
      <c r="B72" s="1277" t="s">
        <v>27</v>
      </c>
      <c r="C72" s="1278" t="s">
        <v>24</v>
      </c>
      <c r="D72" s="1276" t="s">
        <v>27</v>
      </c>
      <c r="E72" s="1279" t="s">
        <v>78</v>
      </c>
      <c r="F72" s="1280" t="s">
        <v>229</v>
      </c>
      <c r="G72" s="1231" t="s">
        <v>152</v>
      </c>
      <c r="H72" s="1231" t="s">
        <v>126</v>
      </c>
      <c r="I72" s="1231" t="s">
        <v>732</v>
      </c>
      <c r="J72" s="669" t="s">
        <v>100</v>
      </c>
      <c r="K72" s="661">
        <v>44000</v>
      </c>
      <c r="L72" s="661">
        <v>44000</v>
      </c>
      <c r="M72" s="661"/>
      <c r="N72" s="720"/>
      <c r="O72" s="662"/>
      <c r="P72" s="683"/>
      <c r="Q72" s="783" t="s">
        <v>220</v>
      </c>
      <c r="R72" s="700">
        <v>8</v>
      </c>
      <c r="S72" s="700">
        <v>8</v>
      </c>
      <c r="T72" s="739">
        <v>8</v>
      </c>
    </row>
    <row r="73" spans="1:21" ht="15.75" thickBot="1" x14ac:dyDescent="0.3">
      <c r="A73" s="1271"/>
      <c r="B73" s="1223"/>
      <c r="C73" s="1225"/>
      <c r="D73" s="1227"/>
      <c r="E73" s="1229"/>
      <c r="F73" s="1281"/>
      <c r="G73" s="1211"/>
      <c r="H73" s="1211"/>
      <c r="I73" s="1211"/>
      <c r="J73" s="653" t="s">
        <v>26</v>
      </c>
      <c r="K73" s="654">
        <f>SUM(K72)</f>
        <v>44000</v>
      </c>
      <c r="L73" s="654">
        <f t="shared" ref="L73:P73" si="24">SUM(L72)</f>
        <v>44000</v>
      </c>
      <c r="M73" s="654">
        <f t="shared" si="24"/>
        <v>0</v>
      </c>
      <c r="N73" s="680">
        <f t="shared" si="24"/>
        <v>0</v>
      </c>
      <c r="O73" s="656">
        <f t="shared" si="24"/>
        <v>0</v>
      </c>
      <c r="P73" s="680">
        <f t="shared" si="24"/>
        <v>0</v>
      </c>
      <c r="Q73" s="706"/>
      <c r="R73" s="709"/>
      <c r="S73" s="709"/>
      <c r="T73" s="710"/>
    </row>
    <row r="74" spans="1:21" x14ac:dyDescent="0.25">
      <c r="A74" s="1269" t="s">
        <v>27</v>
      </c>
      <c r="B74" s="1277" t="s">
        <v>27</v>
      </c>
      <c r="C74" s="1278" t="s">
        <v>24</v>
      </c>
      <c r="D74" s="1276" t="s">
        <v>27</v>
      </c>
      <c r="E74" s="1279" t="s">
        <v>79</v>
      </c>
      <c r="F74" s="1233" t="s">
        <v>230</v>
      </c>
      <c r="G74" s="1231" t="s">
        <v>152</v>
      </c>
      <c r="H74" s="1231" t="s">
        <v>126</v>
      </c>
      <c r="I74" s="1231" t="s">
        <v>732</v>
      </c>
      <c r="J74" s="669" t="s">
        <v>100</v>
      </c>
      <c r="K74" s="661">
        <v>10000</v>
      </c>
      <c r="L74" s="661">
        <v>10000</v>
      </c>
      <c r="M74" s="661"/>
      <c r="N74" s="720"/>
      <c r="O74" s="662"/>
      <c r="P74" s="683"/>
      <c r="Q74" s="785" t="s">
        <v>220</v>
      </c>
      <c r="R74" s="671">
        <v>1</v>
      </c>
      <c r="S74" s="671">
        <v>1</v>
      </c>
      <c r="T74" s="672">
        <v>1</v>
      </c>
    </row>
    <row r="75" spans="1:21" ht="15.75" thickBot="1" x14ac:dyDescent="0.3">
      <c r="A75" s="1271"/>
      <c r="B75" s="1223"/>
      <c r="C75" s="1225"/>
      <c r="D75" s="1227"/>
      <c r="E75" s="1229"/>
      <c r="F75" s="1209"/>
      <c r="G75" s="1211"/>
      <c r="H75" s="1211"/>
      <c r="I75" s="1211"/>
      <c r="J75" s="653" t="s">
        <v>26</v>
      </c>
      <c r="K75" s="654">
        <f>SUM(K74)</f>
        <v>10000</v>
      </c>
      <c r="L75" s="654">
        <f t="shared" ref="L75:P75" si="25">SUM(L74)</f>
        <v>10000</v>
      </c>
      <c r="M75" s="654">
        <f t="shared" si="25"/>
        <v>0</v>
      </c>
      <c r="N75" s="680">
        <f t="shared" si="25"/>
        <v>0</v>
      </c>
      <c r="O75" s="656">
        <f t="shared" si="25"/>
        <v>0</v>
      </c>
      <c r="P75" s="680">
        <f t="shared" si="25"/>
        <v>0</v>
      </c>
      <c r="Q75" s="706"/>
      <c r="R75" s="681"/>
      <c r="S75" s="681"/>
      <c r="T75" s="682"/>
    </row>
    <row r="76" spans="1:21" x14ac:dyDescent="0.25">
      <c r="A76" s="1269" t="s">
        <v>27</v>
      </c>
      <c r="B76" s="1254" t="s">
        <v>27</v>
      </c>
      <c r="C76" s="1242" t="s">
        <v>24</v>
      </c>
      <c r="D76" s="1276" t="s">
        <v>27</v>
      </c>
      <c r="E76" s="1257" t="s">
        <v>128</v>
      </c>
      <c r="F76" s="1233" t="s">
        <v>231</v>
      </c>
      <c r="G76" s="1232" t="s">
        <v>152</v>
      </c>
      <c r="H76" s="1231" t="s">
        <v>122</v>
      </c>
      <c r="I76" s="1231" t="s">
        <v>732</v>
      </c>
      <c r="J76" s="669" t="s">
        <v>100</v>
      </c>
      <c r="K76" s="661">
        <v>500</v>
      </c>
      <c r="L76" s="661">
        <v>500</v>
      </c>
      <c r="M76" s="661"/>
      <c r="N76" s="720"/>
      <c r="O76" s="662"/>
      <c r="P76" s="683"/>
      <c r="Q76" s="783" t="s">
        <v>220</v>
      </c>
      <c r="R76" s="677">
        <v>1</v>
      </c>
      <c r="S76" s="677">
        <v>1</v>
      </c>
      <c r="T76" s="673">
        <v>1</v>
      </c>
    </row>
    <row r="77" spans="1:21" ht="15.75" thickBot="1" x14ac:dyDescent="0.3">
      <c r="A77" s="1271"/>
      <c r="B77" s="1241"/>
      <c r="C77" s="1243"/>
      <c r="D77" s="1227"/>
      <c r="E77" s="1247"/>
      <c r="F77" s="1209"/>
      <c r="G77" s="1235"/>
      <c r="H77" s="1211"/>
      <c r="I77" s="1211"/>
      <c r="J77" s="653" t="s">
        <v>26</v>
      </c>
      <c r="K77" s="654">
        <f>SUM(K76)</f>
        <v>500</v>
      </c>
      <c r="L77" s="654">
        <f t="shared" ref="L77:P77" si="26">SUM(L76)</f>
        <v>500</v>
      </c>
      <c r="M77" s="654">
        <f t="shared" si="26"/>
        <v>0</v>
      </c>
      <c r="N77" s="680">
        <f t="shared" si="26"/>
        <v>0</v>
      </c>
      <c r="O77" s="656">
        <f t="shared" si="26"/>
        <v>0</v>
      </c>
      <c r="P77" s="680">
        <f t="shared" si="26"/>
        <v>0</v>
      </c>
      <c r="Q77" s="781"/>
      <c r="R77" s="681"/>
      <c r="S77" s="681"/>
      <c r="T77" s="682"/>
    </row>
    <row r="78" spans="1:21" x14ac:dyDescent="0.25">
      <c r="A78" s="1269" t="s">
        <v>27</v>
      </c>
      <c r="B78" s="1254" t="s">
        <v>27</v>
      </c>
      <c r="C78" s="1242" t="s">
        <v>24</v>
      </c>
      <c r="D78" s="1276" t="s">
        <v>27</v>
      </c>
      <c r="E78" s="1257" t="s">
        <v>131</v>
      </c>
      <c r="F78" s="1233" t="s">
        <v>232</v>
      </c>
      <c r="G78" s="1232" t="s">
        <v>211</v>
      </c>
      <c r="H78" s="1231" t="s">
        <v>126</v>
      </c>
      <c r="I78" s="1231" t="s">
        <v>742</v>
      </c>
      <c r="J78" s="669" t="s">
        <v>202</v>
      </c>
      <c r="K78" s="661"/>
      <c r="L78" s="661"/>
      <c r="M78" s="661"/>
      <c r="N78" s="720"/>
      <c r="O78" s="662"/>
      <c r="P78" s="683"/>
      <c r="Q78" s="1272" t="s">
        <v>233</v>
      </c>
      <c r="R78" s="1214">
        <v>52</v>
      </c>
      <c r="S78" s="1214">
        <v>50</v>
      </c>
      <c r="T78" s="1274">
        <v>50</v>
      </c>
      <c r="U78" s="158"/>
    </row>
    <row r="79" spans="1:21" x14ac:dyDescent="0.25">
      <c r="A79" s="1270"/>
      <c r="B79" s="1222"/>
      <c r="C79" s="1224"/>
      <c r="D79" s="1226"/>
      <c r="E79" s="1228"/>
      <c r="F79" s="1208"/>
      <c r="G79" s="1210"/>
      <c r="H79" s="1210"/>
      <c r="I79" s="1210"/>
      <c r="J79" s="664" t="s">
        <v>25</v>
      </c>
      <c r="K79" s="665">
        <v>80600</v>
      </c>
      <c r="L79" s="665">
        <v>80600</v>
      </c>
      <c r="M79" s="665">
        <v>25800</v>
      </c>
      <c r="N79" s="719"/>
      <c r="O79" s="666"/>
      <c r="P79" s="790"/>
      <c r="Q79" s="1273"/>
      <c r="R79" s="1215"/>
      <c r="S79" s="1215"/>
      <c r="T79" s="1275"/>
      <c r="U79" s="158"/>
    </row>
    <row r="80" spans="1:21" ht="15.75" thickBot="1" x14ac:dyDescent="0.3">
      <c r="A80" s="1271"/>
      <c r="B80" s="1241"/>
      <c r="C80" s="1243"/>
      <c r="D80" s="1227"/>
      <c r="E80" s="1247"/>
      <c r="F80" s="1209"/>
      <c r="G80" s="1235"/>
      <c r="H80" s="1211"/>
      <c r="I80" s="1211"/>
      <c r="J80" s="653" t="s">
        <v>26</v>
      </c>
      <c r="K80" s="654">
        <f>SUM(K78,K79)</f>
        <v>80600</v>
      </c>
      <c r="L80" s="654">
        <f t="shared" ref="L80:P80" si="27">SUM(L78,L79)</f>
        <v>80600</v>
      </c>
      <c r="M80" s="654">
        <f t="shared" si="27"/>
        <v>25800</v>
      </c>
      <c r="N80" s="680">
        <f t="shared" si="27"/>
        <v>0</v>
      </c>
      <c r="O80" s="656">
        <f t="shared" si="27"/>
        <v>0</v>
      </c>
      <c r="P80" s="680">
        <f t="shared" si="27"/>
        <v>0</v>
      </c>
      <c r="Q80" s="706"/>
      <c r="R80" s="681"/>
      <c r="S80" s="681"/>
      <c r="T80" s="682"/>
    </row>
    <row r="81" spans="1:20" ht="21" x14ac:dyDescent="0.25">
      <c r="A81" s="1269" t="s">
        <v>27</v>
      </c>
      <c r="B81" s="1254" t="s">
        <v>27</v>
      </c>
      <c r="C81" s="1242" t="s">
        <v>24</v>
      </c>
      <c r="D81" s="1276" t="s">
        <v>27</v>
      </c>
      <c r="E81" s="1257" t="s">
        <v>234</v>
      </c>
      <c r="F81" s="1233" t="s">
        <v>235</v>
      </c>
      <c r="G81" s="1232" t="s">
        <v>211</v>
      </c>
      <c r="H81" s="1231" t="s">
        <v>126</v>
      </c>
      <c r="I81" s="1231" t="s">
        <v>743</v>
      </c>
      <c r="J81" s="1267" t="s">
        <v>53</v>
      </c>
      <c r="K81" s="1265">
        <v>327300</v>
      </c>
      <c r="L81" s="1265">
        <v>327300</v>
      </c>
      <c r="M81" s="1265">
        <v>314200</v>
      </c>
      <c r="N81" s="1259"/>
      <c r="O81" s="1261"/>
      <c r="P81" s="1263"/>
      <c r="Q81" s="783" t="s">
        <v>236</v>
      </c>
      <c r="R81" s="677">
        <v>110</v>
      </c>
      <c r="S81" s="677">
        <v>110</v>
      </c>
      <c r="T81" s="673">
        <v>110</v>
      </c>
    </row>
    <row r="82" spans="1:20" ht="21" x14ac:dyDescent="0.25">
      <c r="A82" s="1270"/>
      <c r="B82" s="1222"/>
      <c r="C82" s="1224"/>
      <c r="D82" s="1226"/>
      <c r="E82" s="1228"/>
      <c r="F82" s="1208"/>
      <c r="G82" s="1210"/>
      <c r="H82" s="1210"/>
      <c r="I82" s="1210"/>
      <c r="J82" s="1268"/>
      <c r="K82" s="1266"/>
      <c r="L82" s="1266"/>
      <c r="M82" s="1266"/>
      <c r="N82" s="1260"/>
      <c r="O82" s="1262"/>
      <c r="P82" s="1264"/>
      <c r="Q82" s="786" t="s">
        <v>237</v>
      </c>
      <c r="R82" s="700">
        <v>270</v>
      </c>
      <c r="S82" s="700">
        <v>270</v>
      </c>
      <c r="T82" s="739">
        <v>270</v>
      </c>
    </row>
    <row r="83" spans="1:20" ht="15.75" thickBot="1" x14ac:dyDescent="0.3">
      <c r="A83" s="1271"/>
      <c r="B83" s="1241"/>
      <c r="C83" s="1243"/>
      <c r="D83" s="1227"/>
      <c r="E83" s="1247"/>
      <c r="F83" s="1209"/>
      <c r="G83" s="1235"/>
      <c r="H83" s="1211"/>
      <c r="I83" s="1211"/>
      <c r="J83" s="653" t="s">
        <v>26</v>
      </c>
      <c r="K83" s="654">
        <f>SUM(K81)</f>
        <v>327300</v>
      </c>
      <c r="L83" s="654">
        <f t="shared" ref="L83:P83" si="28">SUM(L81)</f>
        <v>327300</v>
      </c>
      <c r="M83" s="654">
        <f t="shared" si="28"/>
        <v>314200</v>
      </c>
      <c r="N83" s="680">
        <f t="shared" si="28"/>
        <v>0</v>
      </c>
      <c r="O83" s="656">
        <f t="shared" si="28"/>
        <v>0</v>
      </c>
      <c r="P83" s="680">
        <f t="shared" si="28"/>
        <v>0</v>
      </c>
      <c r="Q83" s="706"/>
      <c r="R83" s="681"/>
      <c r="S83" s="681"/>
      <c r="T83" s="682"/>
    </row>
    <row r="84" spans="1:20" x14ac:dyDescent="0.25">
      <c r="A84" s="1269" t="s">
        <v>27</v>
      </c>
      <c r="B84" s="1254" t="s">
        <v>27</v>
      </c>
      <c r="C84" s="1242" t="s">
        <v>24</v>
      </c>
      <c r="D84" s="1256" t="s">
        <v>27</v>
      </c>
      <c r="E84" s="1228" t="s">
        <v>238</v>
      </c>
      <c r="F84" s="1208" t="s">
        <v>239</v>
      </c>
      <c r="G84" s="1210" t="s">
        <v>152</v>
      </c>
      <c r="H84" s="1231" t="s">
        <v>122</v>
      </c>
      <c r="I84" s="1231"/>
      <c r="J84" s="684" t="s">
        <v>100</v>
      </c>
      <c r="K84" s="685">
        <v>4000</v>
      </c>
      <c r="L84" s="685">
        <v>4000</v>
      </c>
      <c r="M84" s="685"/>
      <c r="N84" s="686"/>
      <c r="O84" s="752"/>
      <c r="P84" s="705"/>
      <c r="Q84" s="744" t="s">
        <v>240</v>
      </c>
      <c r="R84" s="700">
        <v>1</v>
      </c>
      <c r="S84" s="700">
        <v>1</v>
      </c>
      <c r="T84" s="739">
        <v>1</v>
      </c>
    </row>
    <row r="85" spans="1:20" ht="22.5" thickBot="1" x14ac:dyDescent="0.3">
      <c r="A85" s="1271"/>
      <c r="B85" s="1241"/>
      <c r="C85" s="1243"/>
      <c r="D85" s="1245"/>
      <c r="E85" s="1229"/>
      <c r="F85" s="1209"/>
      <c r="G85" s="1235"/>
      <c r="H85" s="1211"/>
      <c r="I85" s="1211"/>
      <c r="J85" s="653" t="s">
        <v>26</v>
      </c>
      <c r="K85" s="654">
        <f>SUM(K84)</f>
        <v>4000</v>
      </c>
      <c r="L85" s="654">
        <f t="shared" ref="L85" si="29">SUM(L84)</f>
        <v>4000</v>
      </c>
      <c r="M85" s="654">
        <f>SUM(M84)</f>
        <v>0</v>
      </c>
      <c r="N85" s="680">
        <f t="shared" ref="N85:O85" si="30">SUM(N84)</f>
        <v>0</v>
      </c>
      <c r="O85" s="656">
        <f t="shared" si="30"/>
        <v>0</v>
      </c>
      <c r="P85" s="680">
        <f>SUM(P84)</f>
        <v>0</v>
      </c>
      <c r="Q85" s="782" t="s">
        <v>54</v>
      </c>
      <c r="R85" s="681"/>
      <c r="S85" s="681"/>
      <c r="T85" s="682"/>
    </row>
    <row r="86" spans="1:20" x14ac:dyDescent="0.25">
      <c r="A86" s="1269" t="s">
        <v>27</v>
      </c>
      <c r="B86" s="1254" t="s">
        <v>27</v>
      </c>
      <c r="C86" s="1242" t="s">
        <v>24</v>
      </c>
      <c r="D86" s="1256" t="s">
        <v>27</v>
      </c>
      <c r="E86" s="1257" t="s">
        <v>241</v>
      </c>
      <c r="F86" s="1233" t="s">
        <v>242</v>
      </c>
      <c r="G86" s="1232" t="s">
        <v>152</v>
      </c>
      <c r="H86" s="1231" t="s">
        <v>126</v>
      </c>
      <c r="I86" s="1231"/>
      <c r="J86" s="669" t="s">
        <v>100</v>
      </c>
      <c r="K86" s="661">
        <v>7000</v>
      </c>
      <c r="L86" s="661">
        <v>7000</v>
      </c>
      <c r="M86" s="661"/>
      <c r="N86" s="720"/>
      <c r="O86" s="662"/>
      <c r="P86" s="683"/>
      <c r="Q86" s="783" t="s">
        <v>220</v>
      </c>
      <c r="R86" s="700">
        <v>2</v>
      </c>
      <c r="S86" s="700">
        <v>2</v>
      </c>
      <c r="T86" s="739">
        <v>2</v>
      </c>
    </row>
    <row r="87" spans="1:20" ht="15.75" thickBot="1" x14ac:dyDescent="0.3">
      <c r="A87" s="1271"/>
      <c r="B87" s="1241"/>
      <c r="C87" s="1243"/>
      <c r="D87" s="1245"/>
      <c r="E87" s="1247"/>
      <c r="F87" s="1209"/>
      <c r="G87" s="1235"/>
      <c r="H87" s="1211"/>
      <c r="I87" s="1211"/>
      <c r="J87" s="653" t="s">
        <v>26</v>
      </c>
      <c r="K87" s="654">
        <f>SUM(K86)</f>
        <v>7000</v>
      </c>
      <c r="L87" s="654">
        <f t="shared" ref="L87:P87" si="31">SUM(L86)</f>
        <v>7000</v>
      </c>
      <c r="M87" s="654">
        <f t="shared" si="31"/>
        <v>0</v>
      </c>
      <c r="N87" s="680">
        <f t="shared" si="31"/>
        <v>0</v>
      </c>
      <c r="O87" s="656">
        <f t="shared" si="31"/>
        <v>0</v>
      </c>
      <c r="P87" s="680">
        <f t="shared" si="31"/>
        <v>0</v>
      </c>
      <c r="Q87" s="781"/>
      <c r="R87" s="709"/>
      <c r="S87" s="709"/>
      <c r="T87" s="710"/>
    </row>
    <row r="88" spans="1:20" x14ac:dyDescent="0.25">
      <c r="A88" s="1269" t="s">
        <v>27</v>
      </c>
      <c r="B88" s="1240" t="s">
        <v>27</v>
      </c>
      <c r="C88" s="1255" t="s">
        <v>24</v>
      </c>
      <c r="D88" s="1244" t="s">
        <v>27</v>
      </c>
      <c r="E88" s="1246" t="s">
        <v>243</v>
      </c>
      <c r="F88" s="1233" t="s">
        <v>708</v>
      </c>
      <c r="G88" s="1234" t="s">
        <v>152</v>
      </c>
      <c r="H88" s="1231" t="s">
        <v>126</v>
      </c>
      <c r="I88" s="1231"/>
      <c r="J88" s="669" t="s">
        <v>100</v>
      </c>
      <c r="K88" s="651">
        <v>117600</v>
      </c>
      <c r="L88" s="651">
        <v>117600</v>
      </c>
      <c r="M88" s="651"/>
      <c r="N88" s="718"/>
      <c r="O88" s="662"/>
      <c r="P88" s="683"/>
      <c r="Q88" s="783" t="s">
        <v>244</v>
      </c>
      <c r="R88" s="677">
        <v>7</v>
      </c>
      <c r="S88" s="677">
        <v>7</v>
      </c>
      <c r="T88" s="673">
        <v>7</v>
      </c>
    </row>
    <row r="89" spans="1:20" x14ac:dyDescent="0.25">
      <c r="A89" s="1270"/>
      <c r="B89" s="1222"/>
      <c r="C89" s="1224"/>
      <c r="D89" s="1226"/>
      <c r="E89" s="1228"/>
      <c r="F89" s="1208"/>
      <c r="G89" s="1210"/>
      <c r="H89" s="1210"/>
      <c r="I89" s="1210"/>
      <c r="J89" s="664" t="s">
        <v>245</v>
      </c>
      <c r="K89" s="665">
        <v>122300</v>
      </c>
      <c r="L89" s="665">
        <v>122300</v>
      </c>
      <c r="M89" s="665">
        <v>4600</v>
      </c>
      <c r="N89" s="719"/>
      <c r="O89" s="666"/>
      <c r="P89" s="790"/>
      <c r="Q89" s="787"/>
      <c r="R89" s="700"/>
      <c r="S89" s="700"/>
      <c r="T89" s="739"/>
    </row>
    <row r="90" spans="1:20" ht="21" x14ac:dyDescent="0.25">
      <c r="A90" s="1270"/>
      <c r="B90" s="1222"/>
      <c r="C90" s="1224"/>
      <c r="D90" s="1226"/>
      <c r="E90" s="1228"/>
      <c r="F90" s="1208"/>
      <c r="G90" s="1210"/>
      <c r="H90" s="1210"/>
      <c r="I90" s="1210"/>
      <c r="J90" s="684" t="s">
        <v>25</v>
      </c>
      <c r="K90" s="685">
        <v>52800</v>
      </c>
      <c r="L90" s="685">
        <v>52800</v>
      </c>
      <c r="M90" s="685"/>
      <c r="N90" s="686"/>
      <c r="O90" s="752"/>
      <c r="P90" s="705"/>
      <c r="Q90" s="788" t="s">
        <v>246</v>
      </c>
      <c r="R90" s="746">
        <v>167</v>
      </c>
      <c r="S90" s="746">
        <v>175</v>
      </c>
      <c r="T90" s="701">
        <v>180</v>
      </c>
    </row>
    <row r="91" spans="1:20" ht="15.75" thickBot="1" x14ac:dyDescent="0.3">
      <c r="A91" s="1271"/>
      <c r="B91" s="1241"/>
      <c r="C91" s="1243"/>
      <c r="D91" s="1245"/>
      <c r="E91" s="1247"/>
      <c r="F91" s="1209"/>
      <c r="G91" s="1235"/>
      <c r="H91" s="1211"/>
      <c r="I91" s="1211"/>
      <c r="J91" s="653" t="s">
        <v>26</v>
      </c>
      <c r="K91" s="654">
        <f>SUM(K88,K89,K90)</f>
        <v>292700</v>
      </c>
      <c r="L91" s="654">
        <f t="shared" ref="L91:N91" si="32">SUM(L88,L89,L90)</f>
        <v>292700</v>
      </c>
      <c r="M91" s="654">
        <f t="shared" si="32"/>
        <v>4600</v>
      </c>
      <c r="N91" s="680">
        <f t="shared" si="32"/>
        <v>0</v>
      </c>
      <c r="O91" s="656">
        <f t="shared" ref="O91:P91" si="33">SUM(O88)</f>
        <v>0</v>
      </c>
      <c r="P91" s="680">
        <f t="shared" si="33"/>
        <v>0</v>
      </c>
      <c r="Q91" s="781"/>
      <c r="R91" s="709"/>
      <c r="S91" s="709"/>
      <c r="T91" s="710"/>
    </row>
    <row r="92" spans="1:20" ht="15.75" thickBot="1" x14ac:dyDescent="0.3">
      <c r="A92" s="584" t="s">
        <v>27</v>
      </c>
      <c r="B92" s="690" t="s">
        <v>27</v>
      </c>
      <c r="C92" s="647" t="s">
        <v>24</v>
      </c>
      <c r="D92" s="26" t="s">
        <v>27</v>
      </c>
      <c r="E92" s="1199" t="s">
        <v>55</v>
      </c>
      <c r="F92" s="1200"/>
      <c r="G92" s="1200"/>
      <c r="H92" s="1200"/>
      <c r="I92" s="1200"/>
      <c r="J92" s="1201"/>
      <c r="K92" s="692">
        <f>SUM(K39,K42,K46,K50,K53,K56,K58,K60,K62,K65,K67,K69,K71,K73,K75,K77,K80,K83,K85,K87,K91)</f>
        <v>7075100</v>
      </c>
      <c r="L92" s="692">
        <f t="shared" ref="L92:O92" si="34">SUM(L39,L42,L46,L50,L53,L56,L58,L60,L62,L65,L67,L69,L71,L73,L75,L77,L80,L83,L85,L87,)</f>
        <v>6769800</v>
      </c>
      <c r="M92" s="692">
        <f t="shared" si="34"/>
        <v>1500400</v>
      </c>
      <c r="N92" s="747">
        <f>SUM(N39,N42,N46,N50,N53,N56,N58,N60,N62,N65,N67,N69,N71,N73,N75,N77,N80,N83,N85,N87,)</f>
        <v>12600</v>
      </c>
      <c r="O92" s="748">
        <f t="shared" si="34"/>
        <v>150000</v>
      </c>
      <c r="P92" s="692">
        <f>SUM(P39,P42,P46,P50,P53,P56,P58,P60,P62,P65,P67,P69,P71,P73,P75,P77,P80,P83,P85,P87,)</f>
        <v>150000</v>
      </c>
      <c r="Q92" s="713"/>
      <c r="R92" s="714"/>
      <c r="S92" s="693"/>
      <c r="T92" s="694"/>
    </row>
    <row r="93" spans="1:20" ht="21" customHeight="1" thickBot="1" x14ac:dyDescent="0.3">
      <c r="A93" s="8" t="s">
        <v>27</v>
      </c>
      <c r="B93" s="698" t="s">
        <v>27</v>
      </c>
      <c r="C93" s="647" t="s">
        <v>24</v>
      </c>
      <c r="D93" s="39" t="s">
        <v>28</v>
      </c>
      <c r="E93" s="1251" t="s">
        <v>710</v>
      </c>
      <c r="F93" s="1252"/>
      <c r="G93" s="1252"/>
      <c r="H93" s="1252"/>
      <c r="I93" s="1252"/>
      <c r="J93" s="1252"/>
      <c r="K93" s="1252"/>
      <c r="L93" s="1252"/>
      <c r="M93" s="1252"/>
      <c r="N93" s="1252"/>
      <c r="O93" s="1252"/>
      <c r="P93" s="1252"/>
      <c r="Q93" s="1252"/>
      <c r="R93" s="1252"/>
      <c r="S93" s="1252"/>
      <c r="T93" s="1253"/>
    </row>
    <row r="94" spans="1:20" x14ac:dyDescent="0.25">
      <c r="A94" s="1219" t="s">
        <v>27</v>
      </c>
      <c r="B94" s="1240" t="s">
        <v>27</v>
      </c>
      <c r="C94" s="1255" t="s">
        <v>24</v>
      </c>
      <c r="D94" s="1244" t="s">
        <v>28</v>
      </c>
      <c r="E94" s="1246" t="s">
        <v>24</v>
      </c>
      <c r="F94" s="1233" t="s">
        <v>247</v>
      </c>
      <c r="G94" s="1234" t="s">
        <v>152</v>
      </c>
      <c r="H94" s="1231" t="s">
        <v>124</v>
      </c>
      <c r="I94" s="1231" t="s">
        <v>746</v>
      </c>
      <c r="J94" s="1267" t="s">
        <v>25</v>
      </c>
      <c r="K94" s="1265">
        <v>120000</v>
      </c>
      <c r="L94" s="1265">
        <v>120000</v>
      </c>
      <c r="M94" s="1265"/>
      <c r="N94" s="1259"/>
      <c r="O94" s="1261">
        <v>120000</v>
      </c>
      <c r="P94" s="1263">
        <v>120000</v>
      </c>
      <c r="Q94" s="1248" t="s">
        <v>248</v>
      </c>
      <c r="R94" s="1238">
        <v>95</v>
      </c>
      <c r="S94" s="1238">
        <v>95</v>
      </c>
      <c r="T94" s="1239">
        <v>95</v>
      </c>
    </row>
    <row r="95" spans="1:20" ht="15" customHeight="1" x14ac:dyDescent="0.25">
      <c r="A95" s="1220"/>
      <c r="B95" s="1254"/>
      <c r="C95" s="1242"/>
      <c r="D95" s="1256"/>
      <c r="E95" s="1257"/>
      <c r="F95" s="1258"/>
      <c r="G95" s="1232"/>
      <c r="H95" s="1210"/>
      <c r="I95" s="1232"/>
      <c r="J95" s="1268"/>
      <c r="K95" s="1266"/>
      <c r="L95" s="1266"/>
      <c r="M95" s="1266"/>
      <c r="N95" s="1260"/>
      <c r="O95" s="1262"/>
      <c r="P95" s="1264"/>
      <c r="Q95" s="1249"/>
      <c r="R95" s="1214"/>
      <c r="S95" s="1214"/>
      <c r="T95" s="1217"/>
    </row>
    <row r="96" spans="1:20" ht="15" customHeight="1" x14ac:dyDescent="0.25">
      <c r="A96" s="1220"/>
      <c r="B96" s="1222"/>
      <c r="C96" s="1224"/>
      <c r="D96" s="1226"/>
      <c r="E96" s="1228"/>
      <c r="F96" s="1208"/>
      <c r="G96" s="1210"/>
      <c r="H96" s="1210"/>
      <c r="I96" s="861" t="s">
        <v>733</v>
      </c>
      <c r="J96" s="664" t="s">
        <v>53</v>
      </c>
      <c r="K96" s="665">
        <v>270000</v>
      </c>
      <c r="L96" s="665">
        <v>270000</v>
      </c>
      <c r="M96" s="665"/>
      <c r="N96" s="719"/>
      <c r="O96" s="666">
        <v>270000</v>
      </c>
      <c r="P96" s="790">
        <v>270000</v>
      </c>
      <c r="Q96" s="1250"/>
      <c r="R96" s="1215"/>
      <c r="S96" s="1215"/>
      <c r="T96" s="1218"/>
    </row>
    <row r="97" spans="1:20" ht="15.75" thickBot="1" x14ac:dyDescent="0.3">
      <c r="A97" s="1221"/>
      <c r="B97" s="1241"/>
      <c r="C97" s="1243"/>
      <c r="D97" s="1245"/>
      <c r="E97" s="1247"/>
      <c r="F97" s="1209"/>
      <c r="G97" s="1235"/>
      <c r="H97" s="1211"/>
      <c r="I97" s="860"/>
      <c r="J97" s="653" t="s">
        <v>26</v>
      </c>
      <c r="K97" s="654">
        <f>SUM(K94,K96)</f>
        <v>390000</v>
      </c>
      <c r="L97" s="654">
        <f t="shared" ref="L97:P97" si="35">SUM(L94,L96)</f>
        <v>390000</v>
      </c>
      <c r="M97" s="654">
        <f t="shared" si="35"/>
        <v>0</v>
      </c>
      <c r="N97" s="680">
        <f t="shared" si="35"/>
        <v>0</v>
      </c>
      <c r="O97" s="656">
        <f t="shared" si="35"/>
        <v>390000</v>
      </c>
      <c r="P97" s="680">
        <f t="shared" si="35"/>
        <v>390000</v>
      </c>
      <c r="Q97" s="749"/>
      <c r="R97" s="681"/>
      <c r="S97" s="681"/>
      <c r="T97" s="682"/>
    </row>
    <row r="98" spans="1:20" x14ac:dyDescent="0.25">
      <c r="A98" s="1219" t="s">
        <v>27</v>
      </c>
      <c r="B98" s="1222" t="s">
        <v>27</v>
      </c>
      <c r="C98" s="1224" t="s">
        <v>24</v>
      </c>
      <c r="D98" s="1226" t="s">
        <v>28</v>
      </c>
      <c r="E98" s="1228" t="s">
        <v>27</v>
      </c>
      <c r="F98" s="1208" t="s">
        <v>249</v>
      </c>
      <c r="G98" s="1210" t="s">
        <v>250</v>
      </c>
      <c r="H98" s="1210" t="s">
        <v>251</v>
      </c>
      <c r="I98" s="861" t="s">
        <v>733</v>
      </c>
      <c r="J98" s="660" t="s">
        <v>53</v>
      </c>
      <c r="K98" s="685">
        <v>102300</v>
      </c>
      <c r="L98" s="685">
        <v>102300</v>
      </c>
      <c r="M98" s="685">
        <v>96000</v>
      </c>
      <c r="N98" s="770"/>
      <c r="O98" s="793"/>
      <c r="P98" s="750"/>
      <c r="Q98" s="1236" t="s">
        <v>209</v>
      </c>
      <c r="R98" s="1238">
        <v>15</v>
      </c>
      <c r="S98" s="1238">
        <v>15</v>
      </c>
      <c r="T98" s="1239">
        <v>15</v>
      </c>
    </row>
    <row r="99" spans="1:20" x14ac:dyDescent="0.25">
      <c r="A99" s="1220"/>
      <c r="B99" s="1222"/>
      <c r="C99" s="1224"/>
      <c r="D99" s="1226"/>
      <c r="E99" s="1228"/>
      <c r="F99" s="1208"/>
      <c r="G99" s="1210"/>
      <c r="H99" s="1210"/>
      <c r="I99" s="861" t="s">
        <v>747</v>
      </c>
      <c r="J99" s="664" t="s">
        <v>51</v>
      </c>
      <c r="K99" s="722">
        <v>12000</v>
      </c>
      <c r="L99" s="722">
        <v>12000</v>
      </c>
      <c r="M99" s="722">
        <v>7000</v>
      </c>
      <c r="N99" s="686"/>
      <c r="O99" s="752"/>
      <c r="P99" s="705"/>
      <c r="Q99" s="1237"/>
      <c r="R99" s="1215"/>
      <c r="S99" s="1215"/>
      <c r="T99" s="1218"/>
    </row>
    <row r="100" spans="1:20" ht="15.75" thickBot="1" x14ac:dyDescent="0.3">
      <c r="A100" s="1221"/>
      <c r="B100" s="1223"/>
      <c r="C100" s="1225"/>
      <c r="D100" s="1227"/>
      <c r="E100" s="1229"/>
      <c r="F100" s="1209"/>
      <c r="G100" s="1211"/>
      <c r="H100" s="1211"/>
      <c r="I100" s="860"/>
      <c r="J100" s="653" t="s">
        <v>26</v>
      </c>
      <c r="K100" s="654">
        <f>SUM(K98,K99)</f>
        <v>114300</v>
      </c>
      <c r="L100" s="654">
        <f t="shared" ref="L100:P100" si="36">SUM(L98,L99)</f>
        <v>114300</v>
      </c>
      <c r="M100" s="654">
        <f t="shared" si="36"/>
        <v>103000</v>
      </c>
      <c r="N100" s="680">
        <f t="shared" si="36"/>
        <v>0</v>
      </c>
      <c r="O100" s="656">
        <f t="shared" si="36"/>
        <v>0</v>
      </c>
      <c r="P100" s="680">
        <f t="shared" si="36"/>
        <v>0</v>
      </c>
      <c r="Q100" s="751"/>
      <c r="R100" s="709"/>
      <c r="S100" s="709"/>
      <c r="T100" s="710"/>
    </row>
    <row r="101" spans="1:20" x14ac:dyDescent="0.25">
      <c r="A101" s="1219" t="s">
        <v>27</v>
      </c>
      <c r="B101" s="1240" t="s">
        <v>27</v>
      </c>
      <c r="C101" s="1242" t="s">
        <v>24</v>
      </c>
      <c r="D101" s="1244" t="s">
        <v>28</v>
      </c>
      <c r="E101" s="1246" t="s">
        <v>28</v>
      </c>
      <c r="F101" s="1233" t="s">
        <v>252</v>
      </c>
      <c r="G101" s="1234" t="s">
        <v>253</v>
      </c>
      <c r="H101" s="1231" t="s">
        <v>122</v>
      </c>
      <c r="I101" s="1231" t="s">
        <v>733</v>
      </c>
      <c r="J101" s="660" t="s">
        <v>25</v>
      </c>
      <c r="K101" s="661">
        <v>60900</v>
      </c>
      <c r="L101" s="661">
        <v>60900</v>
      </c>
      <c r="M101" s="661">
        <v>36400</v>
      </c>
      <c r="N101" s="718"/>
      <c r="O101" s="662"/>
      <c r="P101" s="683"/>
      <c r="Q101" s="1248" t="s">
        <v>254</v>
      </c>
      <c r="R101" s="1238">
        <v>30</v>
      </c>
      <c r="S101" s="1238">
        <v>30</v>
      </c>
      <c r="T101" s="1239">
        <v>30</v>
      </c>
    </row>
    <row r="102" spans="1:20" ht="15" customHeight="1" x14ac:dyDescent="0.25">
      <c r="A102" s="1220"/>
      <c r="B102" s="1222"/>
      <c r="C102" s="1224"/>
      <c r="D102" s="1226"/>
      <c r="E102" s="1228"/>
      <c r="F102" s="1208"/>
      <c r="G102" s="1210"/>
      <c r="H102" s="1210"/>
      <c r="I102" s="1210"/>
      <c r="J102" s="684" t="s">
        <v>51</v>
      </c>
      <c r="K102" s="685">
        <v>28000</v>
      </c>
      <c r="L102" s="685">
        <v>28000</v>
      </c>
      <c r="M102" s="685">
        <v>24100</v>
      </c>
      <c r="N102" s="686"/>
      <c r="O102" s="752"/>
      <c r="P102" s="705"/>
      <c r="Q102" s="1249"/>
      <c r="R102" s="1214"/>
      <c r="S102" s="1214"/>
      <c r="T102" s="1217"/>
    </row>
    <row r="103" spans="1:20" ht="15" customHeight="1" x14ac:dyDescent="0.25">
      <c r="A103" s="1220"/>
      <c r="B103" s="1222"/>
      <c r="C103" s="1224"/>
      <c r="D103" s="1226"/>
      <c r="E103" s="1228"/>
      <c r="F103" s="1208"/>
      <c r="G103" s="1210"/>
      <c r="H103" s="1210"/>
      <c r="I103" s="1210"/>
      <c r="J103" s="684" t="s">
        <v>53</v>
      </c>
      <c r="K103" s="685">
        <v>179200</v>
      </c>
      <c r="L103" s="685">
        <v>179200</v>
      </c>
      <c r="M103" s="685">
        <v>150000</v>
      </c>
      <c r="N103" s="686"/>
      <c r="O103" s="752"/>
      <c r="P103" s="705"/>
      <c r="Q103" s="1250"/>
      <c r="R103" s="1215"/>
      <c r="S103" s="1215"/>
      <c r="T103" s="1218"/>
    </row>
    <row r="104" spans="1:20" ht="15.75" thickBot="1" x14ac:dyDescent="0.3">
      <c r="A104" s="1221"/>
      <c r="B104" s="1241"/>
      <c r="C104" s="1243"/>
      <c r="D104" s="1245"/>
      <c r="E104" s="1247"/>
      <c r="F104" s="1209"/>
      <c r="G104" s="1235"/>
      <c r="H104" s="1211"/>
      <c r="I104" s="1211"/>
      <c r="J104" s="653" t="s">
        <v>26</v>
      </c>
      <c r="K104" s="654">
        <f>SUM(K101,K102,K103)</f>
        <v>268100</v>
      </c>
      <c r="L104" s="654">
        <f t="shared" ref="L104:P104" si="37">SUM(L101,L102,L103)</f>
        <v>268100</v>
      </c>
      <c r="M104" s="654">
        <f>SUM(M101,M102,M103)</f>
        <v>210500</v>
      </c>
      <c r="N104" s="680">
        <f t="shared" si="37"/>
        <v>0</v>
      </c>
      <c r="O104" s="656">
        <f t="shared" si="37"/>
        <v>0</v>
      </c>
      <c r="P104" s="680">
        <f t="shared" si="37"/>
        <v>0</v>
      </c>
      <c r="Q104" s="657"/>
      <c r="R104" s="681"/>
      <c r="S104" s="681"/>
      <c r="T104" s="682"/>
    </row>
    <row r="105" spans="1:20" x14ac:dyDescent="0.25">
      <c r="A105" s="1219" t="s">
        <v>27</v>
      </c>
      <c r="B105" s="1222" t="s">
        <v>27</v>
      </c>
      <c r="C105" s="1224" t="s">
        <v>24</v>
      </c>
      <c r="D105" s="1226" t="s">
        <v>28</v>
      </c>
      <c r="E105" s="1228" t="s">
        <v>29</v>
      </c>
      <c r="F105" s="1208" t="s">
        <v>255</v>
      </c>
      <c r="G105" s="1210" t="s">
        <v>152</v>
      </c>
      <c r="H105" s="1210" t="s">
        <v>124</v>
      </c>
      <c r="I105" s="1231" t="s">
        <v>748</v>
      </c>
      <c r="J105" s="664" t="s">
        <v>25</v>
      </c>
      <c r="K105" s="722">
        <v>8100</v>
      </c>
      <c r="L105" s="722">
        <v>8100</v>
      </c>
      <c r="M105" s="722"/>
      <c r="N105" s="770"/>
      <c r="O105" s="793"/>
      <c r="P105" s="750"/>
      <c r="Q105" s="1212" t="s">
        <v>256</v>
      </c>
      <c r="R105" s="1214">
        <v>5</v>
      </c>
      <c r="S105" s="1214">
        <v>5</v>
      </c>
      <c r="T105" s="1217">
        <v>5</v>
      </c>
    </row>
    <row r="106" spans="1:20" x14ac:dyDescent="0.25">
      <c r="A106" s="1220"/>
      <c r="B106" s="1222"/>
      <c r="C106" s="1224"/>
      <c r="D106" s="1226"/>
      <c r="E106" s="1228"/>
      <c r="F106" s="1208"/>
      <c r="G106" s="1210"/>
      <c r="H106" s="1230"/>
      <c r="I106" s="1232"/>
      <c r="J106" s="684" t="s">
        <v>100</v>
      </c>
      <c r="K106" s="721">
        <v>42100</v>
      </c>
      <c r="L106" s="685">
        <v>42100</v>
      </c>
      <c r="M106" s="685">
        <v>2005</v>
      </c>
      <c r="N106" s="771"/>
      <c r="O106" s="752"/>
      <c r="P106" s="766"/>
      <c r="Q106" s="1216"/>
      <c r="R106" s="1214"/>
      <c r="S106" s="1214"/>
      <c r="T106" s="1217"/>
    </row>
    <row r="107" spans="1:20" ht="15.75" thickBot="1" x14ac:dyDescent="0.3">
      <c r="A107" s="1220"/>
      <c r="B107" s="1222"/>
      <c r="C107" s="1224"/>
      <c r="D107" s="1226"/>
      <c r="E107" s="1228"/>
      <c r="F107" s="1208"/>
      <c r="G107" s="1210"/>
      <c r="H107" s="1230"/>
      <c r="I107" s="861" t="s">
        <v>748</v>
      </c>
      <c r="J107" s="772" t="s">
        <v>25</v>
      </c>
      <c r="K107" s="773">
        <v>10000</v>
      </c>
      <c r="L107" s="774">
        <v>10000</v>
      </c>
      <c r="M107" s="774"/>
      <c r="N107" s="775"/>
      <c r="O107" s="753"/>
      <c r="P107" s="754"/>
      <c r="Q107" s="1213"/>
      <c r="R107" s="1215"/>
      <c r="S107" s="1215"/>
      <c r="T107" s="1218"/>
    </row>
    <row r="108" spans="1:20" ht="15.75" thickBot="1" x14ac:dyDescent="0.3">
      <c r="A108" s="1221"/>
      <c r="B108" s="1223"/>
      <c r="C108" s="1225"/>
      <c r="D108" s="1227"/>
      <c r="E108" s="1229"/>
      <c r="F108" s="1209"/>
      <c r="G108" s="1211"/>
      <c r="H108" s="1211"/>
      <c r="I108" s="860"/>
      <c r="J108" s="755" t="s">
        <v>26</v>
      </c>
      <c r="K108" s="756">
        <f>SUM(K105,K106,K107,)</f>
        <v>60200</v>
      </c>
      <c r="L108" s="756">
        <f t="shared" ref="L108:P108" si="38">SUM(L105,L106,L107,)</f>
        <v>60200</v>
      </c>
      <c r="M108" s="756">
        <f t="shared" si="38"/>
        <v>2005</v>
      </c>
      <c r="N108" s="792">
        <f t="shared" si="38"/>
        <v>0</v>
      </c>
      <c r="O108" s="794">
        <f t="shared" si="38"/>
        <v>0</v>
      </c>
      <c r="P108" s="792">
        <f t="shared" si="38"/>
        <v>0</v>
      </c>
      <c r="Q108" s="668"/>
      <c r="R108" s="681"/>
      <c r="S108" s="681"/>
      <c r="T108" s="682"/>
    </row>
    <row r="109" spans="1:20" x14ac:dyDescent="0.25">
      <c r="A109" s="1219" t="s">
        <v>27</v>
      </c>
      <c r="B109" s="1222" t="s">
        <v>27</v>
      </c>
      <c r="C109" s="1224" t="s">
        <v>24</v>
      </c>
      <c r="D109" s="1226" t="s">
        <v>28</v>
      </c>
      <c r="E109" s="1228" t="s">
        <v>30</v>
      </c>
      <c r="F109" s="1208" t="s">
        <v>257</v>
      </c>
      <c r="G109" s="1210" t="s">
        <v>152</v>
      </c>
      <c r="H109" s="1210" t="s">
        <v>124</v>
      </c>
      <c r="I109" s="861" t="s">
        <v>742</v>
      </c>
      <c r="J109" s="660" t="s">
        <v>25</v>
      </c>
      <c r="K109" s="685">
        <v>8500</v>
      </c>
      <c r="L109" s="685">
        <v>8500</v>
      </c>
      <c r="M109" s="685"/>
      <c r="N109" s="686"/>
      <c r="O109" s="752"/>
      <c r="P109" s="705"/>
      <c r="Q109" s="1212" t="s">
        <v>258</v>
      </c>
      <c r="R109" s="1214">
        <v>6</v>
      </c>
      <c r="S109" s="1214">
        <v>7</v>
      </c>
      <c r="T109" s="1217">
        <v>7</v>
      </c>
    </row>
    <row r="110" spans="1:20" x14ac:dyDescent="0.25">
      <c r="A110" s="1220"/>
      <c r="B110" s="1222"/>
      <c r="C110" s="1224"/>
      <c r="D110" s="1226"/>
      <c r="E110" s="1228"/>
      <c r="F110" s="1208"/>
      <c r="G110" s="1210"/>
      <c r="H110" s="1210"/>
      <c r="I110" s="861" t="s">
        <v>749</v>
      </c>
      <c r="J110" s="664" t="s">
        <v>100</v>
      </c>
      <c r="K110" s="722">
        <v>28915</v>
      </c>
      <c r="L110" s="722">
        <v>28915</v>
      </c>
      <c r="M110" s="685">
        <v>787</v>
      </c>
      <c r="N110" s="686"/>
      <c r="O110" s="752"/>
      <c r="P110" s="705"/>
      <c r="Q110" s="1213"/>
      <c r="R110" s="1215"/>
      <c r="S110" s="1215"/>
      <c r="T110" s="1218"/>
    </row>
    <row r="111" spans="1:20" ht="15.75" thickBot="1" x14ac:dyDescent="0.3">
      <c r="A111" s="1221"/>
      <c r="B111" s="1223"/>
      <c r="C111" s="1225"/>
      <c r="D111" s="1227"/>
      <c r="E111" s="1229"/>
      <c r="F111" s="1209"/>
      <c r="G111" s="1211"/>
      <c r="H111" s="1211"/>
      <c r="I111" s="860"/>
      <c r="J111" s="653" t="s">
        <v>26</v>
      </c>
      <c r="K111" s="654">
        <f>SUM(K109,K110)</f>
        <v>37415</v>
      </c>
      <c r="L111" s="654">
        <f t="shared" ref="L111:P111" si="39">SUM(L109,L110)</f>
        <v>37415</v>
      </c>
      <c r="M111" s="654">
        <f t="shared" si="39"/>
        <v>787</v>
      </c>
      <c r="N111" s="680">
        <f t="shared" si="39"/>
        <v>0</v>
      </c>
      <c r="O111" s="656">
        <f t="shared" si="39"/>
        <v>0</v>
      </c>
      <c r="P111" s="680">
        <f t="shared" si="39"/>
        <v>0</v>
      </c>
      <c r="Q111" s="668"/>
      <c r="R111" s="681"/>
      <c r="S111" s="681"/>
      <c r="T111" s="682"/>
    </row>
    <row r="112" spans="1:20" ht="15.75" thickBot="1" x14ac:dyDescent="0.3">
      <c r="A112" s="8" t="s">
        <v>27</v>
      </c>
      <c r="B112" s="690" t="s">
        <v>27</v>
      </c>
      <c r="C112" s="647" t="s">
        <v>24</v>
      </c>
      <c r="D112" s="26" t="s">
        <v>28</v>
      </c>
      <c r="E112" s="1199" t="s">
        <v>55</v>
      </c>
      <c r="F112" s="1200"/>
      <c r="G112" s="1200"/>
      <c r="H112" s="1200"/>
      <c r="I112" s="1200"/>
      <c r="J112" s="1201"/>
      <c r="K112" s="692">
        <f>SUM(K97,K100,K104,K108,K111)</f>
        <v>870015</v>
      </c>
      <c r="L112" s="692">
        <f t="shared" ref="L112:P112" si="40">SUM(L97,L100,L104,L108,L111)</f>
        <v>870015</v>
      </c>
      <c r="M112" s="692">
        <f t="shared" si="40"/>
        <v>316292</v>
      </c>
      <c r="N112" s="692">
        <f t="shared" si="40"/>
        <v>0</v>
      </c>
      <c r="O112" s="692">
        <f t="shared" si="40"/>
        <v>390000</v>
      </c>
      <c r="P112" s="692">
        <f t="shared" si="40"/>
        <v>390000</v>
      </c>
      <c r="Q112" s="713"/>
      <c r="R112" s="757"/>
      <c r="S112" s="758"/>
      <c r="T112" s="759"/>
    </row>
    <row r="113" spans="1:20" ht="15.75" thickBot="1" x14ac:dyDescent="0.3">
      <c r="A113" s="584" t="s">
        <v>27</v>
      </c>
      <c r="B113" s="690" t="s">
        <v>27</v>
      </c>
      <c r="C113" s="647" t="s">
        <v>24</v>
      </c>
      <c r="D113" s="48"/>
      <c r="E113" s="1202" t="s">
        <v>110</v>
      </c>
      <c r="F113" s="1203"/>
      <c r="G113" s="1203"/>
      <c r="H113" s="1203"/>
      <c r="I113" s="1203"/>
      <c r="J113" s="1204"/>
      <c r="K113" s="728">
        <f t="shared" ref="K113:P113" si="41">SUM(K35,K92,K112,)</f>
        <v>11433815</v>
      </c>
      <c r="L113" s="728">
        <f t="shared" si="41"/>
        <v>11128515</v>
      </c>
      <c r="M113" s="728">
        <f t="shared" si="41"/>
        <v>1891092</v>
      </c>
      <c r="N113" s="728">
        <f t="shared" si="41"/>
        <v>12600</v>
      </c>
      <c r="O113" s="728">
        <f t="shared" si="41"/>
        <v>3993100</v>
      </c>
      <c r="P113" s="728">
        <f t="shared" si="41"/>
        <v>2247100</v>
      </c>
      <c r="Q113" s="729"/>
      <c r="R113" s="760"/>
      <c r="S113" s="761"/>
      <c r="T113" s="762"/>
    </row>
    <row r="114" spans="1:20" ht="15.75" thickBot="1" x14ac:dyDescent="0.3">
      <c r="A114" s="8" t="s">
        <v>27</v>
      </c>
      <c r="B114" s="690" t="s">
        <v>27</v>
      </c>
      <c r="C114" s="733"/>
      <c r="D114" s="55"/>
      <c r="E114" s="1205" t="s">
        <v>26</v>
      </c>
      <c r="F114" s="1206"/>
      <c r="G114" s="1206"/>
      <c r="H114" s="1206"/>
      <c r="I114" s="1206"/>
      <c r="J114" s="1207"/>
      <c r="K114" s="734">
        <f>SUM(K113)</f>
        <v>11433815</v>
      </c>
      <c r="L114" s="734">
        <f t="shared" ref="L114:P114" si="42">SUM(L113)</f>
        <v>11128515</v>
      </c>
      <c r="M114" s="734">
        <f t="shared" si="42"/>
        <v>1891092</v>
      </c>
      <c r="N114" s="734">
        <f t="shared" si="42"/>
        <v>12600</v>
      </c>
      <c r="O114" s="734">
        <f t="shared" si="42"/>
        <v>3993100</v>
      </c>
      <c r="P114" s="734">
        <f t="shared" si="42"/>
        <v>2247100</v>
      </c>
      <c r="Q114" s="735"/>
      <c r="R114" s="763"/>
      <c r="S114" s="764"/>
      <c r="T114" s="765"/>
    </row>
    <row r="117" spans="1:20" ht="38.25" x14ac:dyDescent="0.25">
      <c r="F117" s="612" t="s">
        <v>111</v>
      </c>
      <c r="G117" s="62" t="s">
        <v>25</v>
      </c>
      <c r="H117" s="468">
        <f>SUM(K17,K19,K21,K28,K30,K37,K40,K43,K51,K54,K64,K70,K79,K90,K94,K101,K105,K107,K109)</f>
        <v>2567300</v>
      </c>
      <c r="I117" s="468">
        <f t="shared" ref="I117:K117" si="43">SUM(L17,L19,L21,L28,L30,L37,L40,L43,L51,L54,L64,L70,L79,L90,L94,L101,L105,L107,L109)</f>
        <v>2567300</v>
      </c>
      <c r="J117" s="468">
        <f t="shared" si="43"/>
        <v>960700</v>
      </c>
      <c r="K117" s="468">
        <f t="shared" si="43"/>
        <v>0</v>
      </c>
    </row>
    <row r="118" spans="1:20" ht="38.25" x14ac:dyDescent="0.25">
      <c r="F118" s="612" t="s">
        <v>112</v>
      </c>
      <c r="G118" s="62" t="s">
        <v>53</v>
      </c>
      <c r="H118" s="468">
        <f>SUM(K22,K24,K26,K44,K48,K81,K96,K98,K103)</f>
        <v>1517500</v>
      </c>
      <c r="I118" s="468">
        <f t="shared" ref="I118:K118" si="44">SUM(L22,L24,L26,L44,L48,L81,L96,L98,L103)</f>
        <v>1517500</v>
      </c>
      <c r="J118" s="468">
        <f t="shared" si="44"/>
        <v>650200</v>
      </c>
      <c r="K118" s="468">
        <f t="shared" si="44"/>
        <v>0</v>
      </c>
    </row>
    <row r="119" spans="1:20" ht="25.5" x14ac:dyDescent="0.25">
      <c r="F119" s="612" t="s">
        <v>113</v>
      </c>
      <c r="G119" s="62" t="s">
        <v>51</v>
      </c>
      <c r="H119" s="468">
        <f>SUM(K38,K41,K45,K49,K52,K55,K99,K102)</f>
        <v>317900</v>
      </c>
      <c r="I119" s="468">
        <f t="shared" ref="I119:K119" si="45">SUM(L38,L41,L45,L49,L52,L55,L99,L102)</f>
        <v>305300</v>
      </c>
      <c r="J119" s="468">
        <f t="shared" si="45"/>
        <v>169700</v>
      </c>
      <c r="K119" s="468">
        <f t="shared" si="45"/>
        <v>12600</v>
      </c>
    </row>
    <row r="120" spans="1:20" ht="51.75" x14ac:dyDescent="0.25">
      <c r="F120" s="613" t="s">
        <v>677</v>
      </c>
      <c r="G120" s="61" t="s">
        <v>100</v>
      </c>
      <c r="H120" s="468">
        <f>SUM(K89)</f>
        <v>122300</v>
      </c>
      <c r="I120" s="468">
        <f t="shared" ref="I120:K120" si="46">SUM(L89)</f>
        <v>122300</v>
      </c>
      <c r="J120" s="468">
        <f t="shared" si="46"/>
        <v>4600</v>
      </c>
      <c r="K120" s="468">
        <f t="shared" si="46"/>
        <v>0</v>
      </c>
    </row>
    <row r="121" spans="1:20" ht="25.5" x14ac:dyDescent="0.25">
      <c r="F121" s="614" t="s">
        <v>114</v>
      </c>
      <c r="G121" s="64"/>
      <c r="H121" s="469">
        <f>SUM(H119,H118,H117)</f>
        <v>4402700</v>
      </c>
      <c r="I121" s="469">
        <f>SUM(I119,I118,I117)</f>
        <v>4390100</v>
      </c>
      <c r="J121" s="469">
        <f>SUM(J119,J118,J117)</f>
        <v>1780600</v>
      </c>
      <c r="K121" s="469">
        <f>SUM(K119,K118,K117)</f>
        <v>12600</v>
      </c>
    </row>
    <row r="122" spans="1:20" x14ac:dyDescent="0.25">
      <c r="F122" s="613" t="s">
        <v>115</v>
      </c>
      <c r="G122" s="62" t="s">
        <v>100</v>
      </c>
      <c r="H122" s="468">
        <f>SUM(K12,K15,K33,K57,K59,K61,K63,K66,K68,K72,K74,K76,K84,K86,K106,K110)</f>
        <v>6791215</v>
      </c>
      <c r="I122" s="468">
        <f t="shared" ref="I122:K122" si="47">SUM(L12,L15,L33,L57,L59,L61,L63,L66,L68,L72,L74,L76,L84,L86,L106,L110)</f>
        <v>6791215</v>
      </c>
      <c r="J122" s="468">
        <f t="shared" si="47"/>
        <v>110492</v>
      </c>
      <c r="K122" s="468">
        <f t="shared" si="47"/>
        <v>0</v>
      </c>
    </row>
    <row r="123" spans="1:20" ht="26.25" x14ac:dyDescent="0.25">
      <c r="F123" s="613" t="s">
        <v>259</v>
      </c>
      <c r="G123" s="62" t="s">
        <v>202</v>
      </c>
      <c r="H123" s="467"/>
      <c r="I123" s="467"/>
      <c r="J123" s="467"/>
      <c r="K123" s="467"/>
    </row>
    <row r="124" spans="1:20" x14ac:dyDescent="0.25">
      <c r="F124" s="615" t="s">
        <v>260</v>
      </c>
      <c r="G124" s="66"/>
      <c r="H124" s="539">
        <f>SUM(H122,H123)</f>
        <v>6791215</v>
      </c>
      <c r="I124" s="539">
        <f t="shared" ref="I124:K124" si="48">SUM(I122,I123)</f>
        <v>6791215</v>
      </c>
      <c r="J124" s="539">
        <f t="shared" si="48"/>
        <v>110492</v>
      </c>
      <c r="K124" s="539">
        <f t="shared" si="48"/>
        <v>0</v>
      </c>
    </row>
  </sheetData>
  <autoFilter ref="A5:T7" xr:uid="{B914298C-AB60-415D-B1BE-FCA7CD4DD6A7}"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440"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Q5:T5"/>
    <mergeCell ref="K6:K7"/>
    <mergeCell ref="L6:M6"/>
    <mergeCell ref="N6:N7"/>
    <mergeCell ref="Q6:Q7"/>
    <mergeCell ref="R6:T6"/>
    <mergeCell ref="H5:H7"/>
    <mergeCell ref="I5:I7"/>
    <mergeCell ref="J5:J7"/>
    <mergeCell ref="K5:N5"/>
    <mergeCell ref="O5:O7"/>
    <mergeCell ref="P5:P7"/>
    <mergeCell ref="B12:B14"/>
    <mergeCell ref="C12:C14"/>
    <mergeCell ref="D12:D14"/>
    <mergeCell ref="E12:E14"/>
    <mergeCell ref="F12:F14"/>
    <mergeCell ref="S12:S13"/>
    <mergeCell ref="T12:T13"/>
    <mergeCell ref="N12:N13"/>
    <mergeCell ref="O12:O13"/>
    <mergeCell ref="P12:P13"/>
    <mergeCell ref="Q12:Q13"/>
    <mergeCell ref="R12:R13"/>
    <mergeCell ref="M12:M13"/>
    <mergeCell ref="G12:G14"/>
    <mergeCell ref="H12:H14"/>
    <mergeCell ref="I12:I14"/>
    <mergeCell ref="J12:J13"/>
    <mergeCell ref="K12:K13"/>
    <mergeCell ref="L12:L13"/>
    <mergeCell ref="I15:I16"/>
    <mergeCell ref="B8:T8"/>
    <mergeCell ref="C9:T9"/>
    <mergeCell ref="D10:T10"/>
    <mergeCell ref="E11:T11"/>
    <mergeCell ref="R15:T15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A15:A16"/>
    <mergeCell ref="B15:B16"/>
    <mergeCell ref="C15:C16"/>
    <mergeCell ref="D15:D16"/>
    <mergeCell ref="E15:E16"/>
    <mergeCell ref="F15:F16"/>
    <mergeCell ref="G15:G16"/>
    <mergeCell ref="H15:H16"/>
    <mergeCell ref="A12:A1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T21:T2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1:G23"/>
    <mergeCell ref="H21:H23"/>
    <mergeCell ref="I21:I23"/>
    <mergeCell ref="Q21:Q22"/>
    <mergeCell ref="R21:R22"/>
    <mergeCell ref="S21:S22"/>
    <mergeCell ref="A21:A23"/>
    <mergeCell ref="B21:B23"/>
    <mergeCell ref="C21:C23"/>
    <mergeCell ref="D21:D23"/>
    <mergeCell ref="E21:E23"/>
    <mergeCell ref="F21:F23"/>
    <mergeCell ref="G26:G27"/>
    <mergeCell ref="H26:H27"/>
    <mergeCell ref="I26:I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H28:H29"/>
    <mergeCell ref="I28:I29"/>
    <mergeCell ref="R32:R33"/>
    <mergeCell ref="S32:S33"/>
    <mergeCell ref="T32:T33"/>
    <mergeCell ref="E35:J35"/>
    <mergeCell ref="E36:T36"/>
    <mergeCell ref="I30:I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A30:A31"/>
    <mergeCell ref="B30:B31"/>
    <mergeCell ref="C30:C31"/>
    <mergeCell ref="D30:D31"/>
    <mergeCell ref="E30:E31"/>
    <mergeCell ref="F30:F31"/>
    <mergeCell ref="G30:G31"/>
    <mergeCell ref="H30:H31"/>
    <mergeCell ref="Q32:Q33"/>
    <mergeCell ref="T37:T3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7:G39"/>
    <mergeCell ref="H37:H39"/>
    <mergeCell ref="I37:I39"/>
    <mergeCell ref="Q37:Q38"/>
    <mergeCell ref="R37:R38"/>
    <mergeCell ref="S37:S38"/>
    <mergeCell ref="A37:A39"/>
    <mergeCell ref="B37:B39"/>
    <mergeCell ref="C37:C39"/>
    <mergeCell ref="D37:D39"/>
    <mergeCell ref="E37:E39"/>
    <mergeCell ref="F37:F39"/>
    <mergeCell ref="Q40:Q41"/>
    <mergeCell ref="R40:R41"/>
    <mergeCell ref="H47:H50"/>
    <mergeCell ref="I47:I50"/>
    <mergeCell ref="S40:S41"/>
    <mergeCell ref="T40:T41"/>
    <mergeCell ref="A43:A46"/>
    <mergeCell ref="B43:B46"/>
    <mergeCell ref="C43:C46"/>
    <mergeCell ref="D43:D46"/>
    <mergeCell ref="E43:E46"/>
    <mergeCell ref="F43:F46"/>
    <mergeCell ref="T43:T45"/>
    <mergeCell ref="G43:G46"/>
    <mergeCell ref="H43:H46"/>
    <mergeCell ref="I43:I46"/>
    <mergeCell ref="Q43:Q45"/>
    <mergeCell ref="R43:R45"/>
    <mergeCell ref="S43:S45"/>
    <mergeCell ref="Q47:Q49"/>
    <mergeCell ref="R47:R49"/>
    <mergeCell ref="S47:S49"/>
    <mergeCell ref="T47:T49"/>
    <mergeCell ref="A47:A50"/>
    <mergeCell ref="B47:B50"/>
    <mergeCell ref="C47:C50"/>
    <mergeCell ref="A51:A53"/>
    <mergeCell ref="B51:B53"/>
    <mergeCell ref="C51:C53"/>
    <mergeCell ref="D51:D53"/>
    <mergeCell ref="E51:E53"/>
    <mergeCell ref="F51:F53"/>
    <mergeCell ref="T51:T52"/>
    <mergeCell ref="G51:G53"/>
    <mergeCell ref="H51:H53"/>
    <mergeCell ref="Q51:Q52"/>
    <mergeCell ref="R51:R52"/>
    <mergeCell ref="S51:S52"/>
    <mergeCell ref="D47:D50"/>
    <mergeCell ref="E47:E50"/>
    <mergeCell ref="F47:F50"/>
    <mergeCell ref="G47:G50"/>
    <mergeCell ref="Q54:Q55"/>
    <mergeCell ref="R54:R55"/>
    <mergeCell ref="S54:S55"/>
    <mergeCell ref="T54:T55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54:A56"/>
    <mergeCell ref="B54:B56"/>
    <mergeCell ref="C54:C56"/>
    <mergeCell ref="D54:D56"/>
    <mergeCell ref="E54:E56"/>
    <mergeCell ref="F54:F56"/>
    <mergeCell ref="G54:G56"/>
    <mergeCell ref="H54:H56"/>
    <mergeCell ref="I54:I56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Q63:Q64"/>
    <mergeCell ref="R63:R64"/>
    <mergeCell ref="S63:S64"/>
    <mergeCell ref="T63:T64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A63:A65"/>
    <mergeCell ref="B63:B65"/>
    <mergeCell ref="C63:C65"/>
    <mergeCell ref="D63:D65"/>
    <mergeCell ref="E63:E65"/>
    <mergeCell ref="F63:F65"/>
    <mergeCell ref="G63:G65"/>
    <mergeCell ref="H63:H65"/>
    <mergeCell ref="I63:I65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I78:I80"/>
    <mergeCell ref="G74:G75"/>
    <mergeCell ref="H74:H75"/>
    <mergeCell ref="I74:I75"/>
    <mergeCell ref="A76:A77"/>
    <mergeCell ref="B76:B77"/>
    <mergeCell ref="C76:C77"/>
    <mergeCell ref="D76:D77"/>
    <mergeCell ref="E76:E77"/>
    <mergeCell ref="F76:F77"/>
    <mergeCell ref="G76:G77"/>
    <mergeCell ref="A74:A75"/>
    <mergeCell ref="B74:B75"/>
    <mergeCell ref="C74:C75"/>
    <mergeCell ref="D74:D75"/>
    <mergeCell ref="E74:E75"/>
    <mergeCell ref="F74:F75"/>
    <mergeCell ref="H76:H77"/>
    <mergeCell ref="I76:I77"/>
    <mergeCell ref="Q78:Q79"/>
    <mergeCell ref="R78:R79"/>
    <mergeCell ref="S78:S79"/>
    <mergeCell ref="T78:T79"/>
    <mergeCell ref="A81:A83"/>
    <mergeCell ref="B81:B83"/>
    <mergeCell ref="C81:C83"/>
    <mergeCell ref="D81:D83"/>
    <mergeCell ref="E81:E83"/>
    <mergeCell ref="L81:L82"/>
    <mergeCell ref="M81:M82"/>
    <mergeCell ref="N81:N82"/>
    <mergeCell ref="O81:O82"/>
    <mergeCell ref="P81:P82"/>
    <mergeCell ref="J81:J82"/>
    <mergeCell ref="K81:K82"/>
    <mergeCell ref="A78:A80"/>
    <mergeCell ref="B78:B80"/>
    <mergeCell ref="C78:C80"/>
    <mergeCell ref="D78:D80"/>
    <mergeCell ref="E78:E80"/>
    <mergeCell ref="F78:F80"/>
    <mergeCell ref="G78:G80"/>
    <mergeCell ref="H78:H80"/>
    <mergeCell ref="A84:A85"/>
    <mergeCell ref="B84:B85"/>
    <mergeCell ref="C84:C85"/>
    <mergeCell ref="D84:D85"/>
    <mergeCell ref="E84:E85"/>
    <mergeCell ref="F81:F83"/>
    <mergeCell ref="G81:G83"/>
    <mergeCell ref="H81:H83"/>
    <mergeCell ref="I81:I83"/>
    <mergeCell ref="F84:F85"/>
    <mergeCell ref="G84:G85"/>
    <mergeCell ref="H84:H85"/>
    <mergeCell ref="I84:I85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A88:A91"/>
    <mergeCell ref="B88:B91"/>
    <mergeCell ref="C88:C91"/>
    <mergeCell ref="D88:D91"/>
    <mergeCell ref="E88:E91"/>
    <mergeCell ref="F88:F91"/>
    <mergeCell ref="G88:G91"/>
    <mergeCell ref="H88:H91"/>
    <mergeCell ref="I88:I91"/>
    <mergeCell ref="E92:J92"/>
    <mergeCell ref="E93:T93"/>
    <mergeCell ref="A94:A97"/>
    <mergeCell ref="B94:B97"/>
    <mergeCell ref="C94:C97"/>
    <mergeCell ref="D94:D97"/>
    <mergeCell ref="E94:E97"/>
    <mergeCell ref="F94:F97"/>
    <mergeCell ref="S94:S96"/>
    <mergeCell ref="T94:T96"/>
    <mergeCell ref="N94:N95"/>
    <mergeCell ref="O94:O95"/>
    <mergeCell ref="P94:P95"/>
    <mergeCell ref="Q94:Q96"/>
    <mergeCell ref="R94:R96"/>
    <mergeCell ref="I94:I95"/>
    <mergeCell ref="M94:M95"/>
    <mergeCell ref="G94:G97"/>
    <mergeCell ref="H94:H97"/>
    <mergeCell ref="J94:J95"/>
    <mergeCell ref="K94:K95"/>
    <mergeCell ref="L94:L95"/>
    <mergeCell ref="S98:S99"/>
    <mergeCell ref="T98:T99"/>
    <mergeCell ref="A101:A104"/>
    <mergeCell ref="B101:B104"/>
    <mergeCell ref="C101:C104"/>
    <mergeCell ref="D101:D104"/>
    <mergeCell ref="E101:E104"/>
    <mergeCell ref="S101:S103"/>
    <mergeCell ref="T101:T103"/>
    <mergeCell ref="I101:I104"/>
    <mergeCell ref="Q101:Q103"/>
    <mergeCell ref="R101:R103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S105:S107"/>
    <mergeCell ref="T105:T107"/>
    <mergeCell ref="A109:A111"/>
    <mergeCell ref="B109:B111"/>
    <mergeCell ref="C109:C111"/>
    <mergeCell ref="D109:D111"/>
    <mergeCell ref="E109:E111"/>
    <mergeCell ref="S109:S110"/>
    <mergeCell ref="T109:T110"/>
    <mergeCell ref="A105:A108"/>
    <mergeCell ref="B105:B108"/>
    <mergeCell ref="C105:C108"/>
    <mergeCell ref="D105:D108"/>
    <mergeCell ref="E105:E108"/>
    <mergeCell ref="F105:F108"/>
    <mergeCell ref="G105:G108"/>
    <mergeCell ref="H105:H108"/>
    <mergeCell ref="I105:I106"/>
    <mergeCell ref="F101:F104"/>
    <mergeCell ref="G101:G104"/>
    <mergeCell ref="H101:H104"/>
    <mergeCell ref="Q98:Q99"/>
    <mergeCell ref="R98:R99"/>
    <mergeCell ref="E112:J112"/>
    <mergeCell ref="E113:J113"/>
    <mergeCell ref="E114:J114"/>
    <mergeCell ref="F109:F111"/>
    <mergeCell ref="G109:G111"/>
    <mergeCell ref="H109:H111"/>
    <mergeCell ref="Q109:Q110"/>
    <mergeCell ref="R109:R110"/>
    <mergeCell ref="Q105:Q107"/>
    <mergeCell ref="R105:R10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634A-E0E0-4F39-9382-357E0C395EC8}">
  <sheetPr>
    <pageSetUpPr fitToPage="1"/>
  </sheetPr>
  <dimension ref="A1:DJ77"/>
  <sheetViews>
    <sheetView zoomScale="115" zoomScaleNormal="115" workbookViewId="0">
      <selection activeCell="H12" sqref="H12:H16"/>
    </sheetView>
  </sheetViews>
  <sheetFormatPr defaultRowHeight="15" outlineLevelRow="1" x14ac:dyDescent="0.25"/>
  <cols>
    <col min="1" max="5" width="4.140625" customWidth="1"/>
    <col min="6" max="6" width="23.85546875" customWidth="1"/>
    <col min="8" max="8" width="11.5703125" customWidth="1"/>
    <col min="17" max="17" width="23.85546875" customWidth="1"/>
    <col min="21" max="21" width="40.570312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107" t="s">
        <v>0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1107"/>
      <c r="P2" s="1107"/>
      <c r="Q2" s="1107"/>
      <c r="R2" s="1107"/>
      <c r="S2" s="1107"/>
      <c r="T2" s="1107"/>
      <c r="U2" s="809"/>
      <c r="V2" s="809"/>
      <c r="W2" s="809"/>
      <c r="X2" s="809"/>
    </row>
    <row r="3" spans="1:114" x14ac:dyDescent="0.25">
      <c r="A3" s="1107" t="s">
        <v>331</v>
      </c>
      <c r="B3" s="1107"/>
      <c r="C3" s="1108"/>
      <c r="D3" s="1108"/>
      <c r="E3" s="1108"/>
      <c r="F3" s="1108"/>
      <c r="G3" s="1108"/>
      <c r="H3" s="1108"/>
      <c r="I3" s="1108"/>
      <c r="J3" s="1108"/>
      <c r="K3" s="1108"/>
      <c r="L3" s="1108"/>
      <c r="M3" s="1108"/>
      <c r="N3" s="1108"/>
      <c r="O3" s="1108"/>
      <c r="P3" s="1108"/>
      <c r="Q3" s="1108"/>
      <c r="R3" s="1108"/>
      <c r="S3" s="1108"/>
      <c r="T3" s="1108"/>
      <c r="U3" s="809"/>
      <c r="V3" s="809"/>
      <c r="W3" s="809"/>
      <c r="X3" s="809"/>
    </row>
    <row r="4" spans="1:114" ht="15.75" thickBot="1" x14ac:dyDescent="0.3">
      <c r="A4" s="1107" t="s">
        <v>1</v>
      </c>
      <c r="B4" s="1107"/>
      <c r="C4" s="1107"/>
      <c r="D4" s="1107"/>
      <c r="E4" s="1107"/>
      <c r="F4" s="1107"/>
      <c r="G4" s="1107"/>
      <c r="H4" s="1107"/>
      <c r="I4" s="1107"/>
      <c r="J4" s="1107"/>
      <c r="K4" s="1107"/>
      <c r="L4" s="1107"/>
      <c r="M4" s="1107"/>
      <c r="N4" s="1107"/>
      <c r="O4" s="1107"/>
      <c r="P4" s="1107"/>
      <c r="Q4" s="1107"/>
      <c r="R4" s="1107"/>
      <c r="S4" s="1107"/>
      <c r="T4" s="1107"/>
      <c r="U4" s="809"/>
      <c r="V4" s="809"/>
      <c r="W4" s="809"/>
      <c r="X4" s="809"/>
    </row>
    <row r="5" spans="1:114" ht="14.45" customHeight="1" x14ac:dyDescent="0.25">
      <c r="A5" s="1109" t="s">
        <v>2</v>
      </c>
      <c r="B5" s="1111" t="s">
        <v>3</v>
      </c>
      <c r="C5" s="1109" t="s">
        <v>4</v>
      </c>
      <c r="D5" s="1109" t="s">
        <v>5</v>
      </c>
      <c r="E5" s="1109" t="s">
        <v>6</v>
      </c>
      <c r="F5" s="1113" t="s">
        <v>7</v>
      </c>
      <c r="G5" s="1115" t="s">
        <v>99</v>
      </c>
      <c r="H5" s="1115" t="s">
        <v>9</v>
      </c>
      <c r="I5" s="1115" t="s">
        <v>750</v>
      </c>
      <c r="J5" s="1128" t="s">
        <v>10</v>
      </c>
      <c r="K5" s="1131" t="s">
        <v>11</v>
      </c>
      <c r="L5" s="1132"/>
      <c r="M5" s="1132"/>
      <c r="N5" s="1133"/>
      <c r="O5" s="1134" t="s">
        <v>12</v>
      </c>
      <c r="P5" s="1115" t="s">
        <v>13</v>
      </c>
      <c r="Q5" s="1117" t="s">
        <v>14</v>
      </c>
      <c r="R5" s="1118"/>
      <c r="S5" s="1118"/>
      <c r="T5" s="1119"/>
      <c r="U5" s="809"/>
      <c r="V5" s="809"/>
      <c r="W5" s="809"/>
      <c r="X5" s="809"/>
    </row>
    <row r="6" spans="1:114" x14ac:dyDescent="0.25">
      <c r="A6" s="1110"/>
      <c r="B6" s="1112"/>
      <c r="C6" s="1110"/>
      <c r="D6" s="1110"/>
      <c r="E6" s="1110"/>
      <c r="F6" s="1114"/>
      <c r="G6" s="1116"/>
      <c r="H6" s="1116"/>
      <c r="I6" s="1116"/>
      <c r="J6" s="1129"/>
      <c r="K6" s="1120" t="s">
        <v>15</v>
      </c>
      <c r="L6" s="1122" t="s">
        <v>16</v>
      </c>
      <c r="M6" s="1122"/>
      <c r="N6" s="1123" t="s">
        <v>17</v>
      </c>
      <c r="O6" s="1120"/>
      <c r="P6" s="1116"/>
      <c r="Q6" s="1125" t="s">
        <v>18</v>
      </c>
      <c r="R6" s="1122" t="s">
        <v>19</v>
      </c>
      <c r="S6" s="1122"/>
      <c r="T6" s="1127"/>
      <c r="U6" s="809"/>
      <c r="V6" s="809"/>
      <c r="W6" s="809"/>
      <c r="X6" s="809"/>
    </row>
    <row r="7" spans="1:114" ht="55.9" customHeight="1" thickBot="1" x14ac:dyDescent="0.3">
      <c r="A7" s="1110"/>
      <c r="B7" s="1112"/>
      <c r="C7" s="1110"/>
      <c r="D7" s="1110"/>
      <c r="E7" s="1110"/>
      <c r="F7" s="1114"/>
      <c r="G7" s="1116"/>
      <c r="H7" s="1116"/>
      <c r="I7" s="1116"/>
      <c r="J7" s="1130"/>
      <c r="K7" s="1121"/>
      <c r="L7" s="810" t="s">
        <v>15</v>
      </c>
      <c r="M7" s="810" t="s">
        <v>20</v>
      </c>
      <c r="N7" s="1124"/>
      <c r="O7" s="1121"/>
      <c r="P7" s="1135"/>
      <c r="Q7" s="1126"/>
      <c r="R7" s="811" t="s">
        <v>21</v>
      </c>
      <c r="S7" s="811" t="s">
        <v>22</v>
      </c>
      <c r="T7" s="812" t="s">
        <v>23</v>
      </c>
      <c r="U7" s="809"/>
      <c r="V7" s="809"/>
      <c r="W7" s="809"/>
      <c r="X7" s="809"/>
    </row>
    <row r="8" spans="1:114" ht="15.75" thickBot="1" x14ac:dyDescent="0.3">
      <c r="A8" s="8" t="s">
        <v>28</v>
      </c>
      <c r="B8" s="1091" t="s">
        <v>330</v>
      </c>
      <c r="C8" s="1091"/>
      <c r="D8" s="1091"/>
      <c r="E8" s="1091"/>
      <c r="F8" s="1091"/>
      <c r="G8" s="1091"/>
      <c r="H8" s="1091"/>
      <c r="I8" s="1091"/>
      <c r="J8" s="1091"/>
      <c r="K8" s="1091"/>
      <c r="L8" s="1091"/>
      <c r="M8" s="1091"/>
      <c r="N8" s="1091"/>
      <c r="O8" s="1091"/>
      <c r="P8" s="1091"/>
      <c r="Q8" s="1091"/>
      <c r="R8" s="1091"/>
      <c r="S8" s="1091"/>
      <c r="T8" s="1092"/>
      <c r="U8" s="809"/>
      <c r="V8" s="809"/>
      <c r="W8" s="809"/>
      <c r="X8" s="809"/>
    </row>
    <row r="9" spans="1:114" s="12" customFormat="1" ht="11.45" customHeight="1" outlineLevel="1" collapsed="1" thickBot="1" x14ac:dyDescent="0.25">
      <c r="A9" s="8" t="s">
        <v>28</v>
      </c>
      <c r="B9" s="813" t="s">
        <v>27</v>
      </c>
      <c r="C9" s="1093" t="s">
        <v>179</v>
      </c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5"/>
      <c r="U9" s="814"/>
      <c r="V9" s="814"/>
      <c r="W9" s="814"/>
      <c r="X9" s="814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28</v>
      </c>
      <c r="B10" s="813" t="s">
        <v>27</v>
      </c>
      <c r="C10" s="815" t="s">
        <v>24</v>
      </c>
      <c r="D10" s="1098" t="s">
        <v>329</v>
      </c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  <c r="U10" s="809"/>
      <c r="V10" s="809"/>
      <c r="W10" s="809"/>
      <c r="X10" s="809"/>
    </row>
    <row r="11" spans="1:114" ht="24" customHeight="1" thickBot="1" x14ac:dyDescent="0.3">
      <c r="A11" s="583" t="s">
        <v>28</v>
      </c>
      <c r="B11" s="816" t="s">
        <v>27</v>
      </c>
      <c r="C11" s="817" t="s">
        <v>24</v>
      </c>
      <c r="D11" s="14" t="s">
        <v>24</v>
      </c>
      <c r="E11" s="1101" t="s">
        <v>328</v>
      </c>
      <c r="F11" s="1102"/>
      <c r="G11" s="1102"/>
      <c r="H11" s="1102"/>
      <c r="I11" s="1102"/>
      <c r="J11" s="1102"/>
      <c r="K11" s="1102"/>
      <c r="L11" s="1102"/>
      <c r="M11" s="1102"/>
      <c r="N11" s="1102"/>
      <c r="O11" s="1102"/>
      <c r="P11" s="1102"/>
      <c r="Q11" s="1102"/>
      <c r="R11" s="1102"/>
      <c r="S11" s="1102"/>
      <c r="T11" s="1103"/>
      <c r="U11" s="809"/>
      <c r="V11" s="809"/>
      <c r="W11" s="809"/>
      <c r="X11" s="809"/>
    </row>
    <row r="12" spans="1:114" ht="21" x14ac:dyDescent="0.25">
      <c r="A12" s="1219" t="s">
        <v>28</v>
      </c>
      <c r="B12" s="1143" t="s">
        <v>27</v>
      </c>
      <c r="C12" s="1089" t="s">
        <v>24</v>
      </c>
      <c r="D12" s="1032" t="s">
        <v>24</v>
      </c>
      <c r="E12" s="1090" t="s">
        <v>24</v>
      </c>
      <c r="F12" s="1079" t="s">
        <v>327</v>
      </c>
      <c r="G12" s="1041" t="s">
        <v>326</v>
      </c>
      <c r="H12" s="1056" t="s">
        <v>123</v>
      </c>
      <c r="I12" s="591" t="s">
        <v>751</v>
      </c>
      <c r="J12" s="532" t="s">
        <v>25</v>
      </c>
      <c r="K12" s="533">
        <v>169900</v>
      </c>
      <c r="L12" s="533">
        <v>169900</v>
      </c>
      <c r="M12" s="533">
        <v>151400</v>
      </c>
      <c r="N12" s="534"/>
      <c r="O12" s="261"/>
      <c r="P12" s="217"/>
      <c r="Q12" s="260" t="s">
        <v>325</v>
      </c>
      <c r="R12" s="203">
        <v>800</v>
      </c>
      <c r="S12" s="203">
        <v>800</v>
      </c>
      <c r="T12" s="202">
        <v>800</v>
      </c>
      <c r="U12" s="809"/>
      <c r="V12" s="809"/>
      <c r="W12" s="809"/>
      <c r="X12" s="809"/>
    </row>
    <row r="13" spans="1:114" ht="21" x14ac:dyDescent="0.25">
      <c r="A13" s="1220"/>
      <c r="B13" s="1372"/>
      <c r="C13" s="1030"/>
      <c r="D13" s="1033"/>
      <c r="E13" s="1081"/>
      <c r="F13" s="1080"/>
      <c r="G13" s="1042"/>
      <c r="H13" s="1020"/>
      <c r="I13" s="597" t="s">
        <v>751</v>
      </c>
      <c r="J13" s="795" t="s">
        <v>266</v>
      </c>
      <c r="K13" s="796">
        <v>55000</v>
      </c>
      <c r="L13" s="796">
        <v>55000</v>
      </c>
      <c r="M13" s="796">
        <v>54200</v>
      </c>
      <c r="N13" s="797"/>
      <c r="O13" s="193"/>
      <c r="P13" s="192"/>
      <c r="Q13" s="259" t="s">
        <v>324</v>
      </c>
      <c r="R13" s="215">
        <v>2000</v>
      </c>
      <c r="S13" s="215">
        <v>2000</v>
      </c>
      <c r="T13" s="209">
        <v>2000</v>
      </c>
      <c r="U13" s="809"/>
      <c r="V13" s="809"/>
      <c r="W13" s="809"/>
      <c r="X13" s="809"/>
    </row>
    <row r="14" spans="1:114" ht="21" x14ac:dyDescent="0.25">
      <c r="A14" s="1220"/>
      <c r="B14" s="1372"/>
      <c r="C14" s="1030"/>
      <c r="D14" s="1033"/>
      <c r="E14" s="1081"/>
      <c r="F14" s="1080"/>
      <c r="G14" s="1042"/>
      <c r="H14" s="1020"/>
      <c r="I14" s="1020" t="s">
        <v>751</v>
      </c>
      <c r="J14" s="1373" t="s">
        <v>51</v>
      </c>
      <c r="K14" s="1374">
        <v>6500</v>
      </c>
      <c r="L14" s="1374">
        <v>4500</v>
      </c>
      <c r="M14" s="1374"/>
      <c r="N14" s="1375">
        <v>2000</v>
      </c>
      <c r="O14" s="1377"/>
      <c r="P14" s="1378"/>
      <c r="Q14" s="259" t="s">
        <v>323</v>
      </c>
      <c r="R14" s="215">
        <v>70</v>
      </c>
      <c r="S14" s="215">
        <v>70</v>
      </c>
      <c r="T14" s="209">
        <v>70</v>
      </c>
      <c r="U14" s="809"/>
      <c r="V14" s="809"/>
      <c r="W14" s="809"/>
      <c r="X14" s="809"/>
    </row>
    <row r="15" spans="1:114" x14ac:dyDescent="0.25">
      <c r="A15" s="1220"/>
      <c r="B15" s="1369"/>
      <c r="C15" s="1047"/>
      <c r="D15" s="1049"/>
      <c r="E15" s="1051"/>
      <c r="F15" s="1054"/>
      <c r="G15" s="1020"/>
      <c r="H15" s="1020"/>
      <c r="I15" s="1042"/>
      <c r="J15" s="1364"/>
      <c r="K15" s="1365"/>
      <c r="L15" s="1365"/>
      <c r="M15" s="1365"/>
      <c r="N15" s="1376"/>
      <c r="O15" s="1361"/>
      <c r="P15" s="1363"/>
      <c r="Q15" s="258" t="s">
        <v>322</v>
      </c>
      <c r="R15" s="603">
        <v>1800</v>
      </c>
      <c r="S15" s="603">
        <v>1800</v>
      </c>
      <c r="T15" s="605">
        <v>1800</v>
      </c>
      <c r="U15" s="809"/>
      <c r="V15" s="809"/>
      <c r="W15" s="809"/>
      <c r="X15" s="809"/>
    </row>
    <row r="16" spans="1:114" ht="15.75" thickBot="1" x14ac:dyDescent="0.3">
      <c r="A16" s="1221"/>
      <c r="B16" s="1144"/>
      <c r="C16" s="1031"/>
      <c r="D16" s="1034"/>
      <c r="E16" s="1082"/>
      <c r="F16" s="1055"/>
      <c r="G16" s="1043"/>
      <c r="H16" s="1021"/>
      <c r="I16" s="589"/>
      <c r="J16" s="185" t="s">
        <v>26</v>
      </c>
      <c r="K16" s="184">
        <f t="shared" ref="K16:P16" si="0">SUM(K12,K13,K14)</f>
        <v>231400</v>
      </c>
      <c r="L16" s="184">
        <f t="shared" si="0"/>
        <v>229400</v>
      </c>
      <c r="M16" s="184">
        <f t="shared" si="0"/>
        <v>205600</v>
      </c>
      <c r="N16" s="181">
        <f t="shared" si="0"/>
        <v>2000</v>
      </c>
      <c r="O16" s="208">
        <f t="shared" si="0"/>
        <v>0</v>
      </c>
      <c r="P16" s="184">
        <f t="shared" si="0"/>
        <v>0</v>
      </c>
      <c r="Q16" s="194"/>
      <c r="R16" s="179"/>
      <c r="S16" s="179"/>
      <c r="T16" s="178"/>
      <c r="U16" s="818"/>
      <c r="V16" s="809"/>
      <c r="W16" s="809"/>
      <c r="X16" s="809"/>
    </row>
    <row r="17" spans="1:24" ht="42" x14ac:dyDescent="0.25">
      <c r="A17" s="1219" t="s">
        <v>28</v>
      </c>
      <c r="B17" s="1138" t="s">
        <v>27</v>
      </c>
      <c r="C17" s="1075" t="s">
        <v>24</v>
      </c>
      <c r="D17" s="1076" t="s">
        <v>24</v>
      </c>
      <c r="E17" s="1077" t="s">
        <v>28</v>
      </c>
      <c r="F17" s="1079" t="s">
        <v>321</v>
      </c>
      <c r="G17" s="1056" t="s">
        <v>152</v>
      </c>
      <c r="H17" s="1056" t="s">
        <v>288</v>
      </c>
      <c r="I17" s="1056" t="s">
        <v>752</v>
      </c>
      <c r="J17" s="532" t="s">
        <v>25</v>
      </c>
      <c r="K17" s="635">
        <v>4800</v>
      </c>
      <c r="L17" s="635">
        <v>4800</v>
      </c>
      <c r="M17" s="635"/>
      <c r="N17" s="800"/>
      <c r="O17" s="598"/>
      <c r="P17" s="226"/>
      <c r="Q17" s="225" t="s">
        <v>320</v>
      </c>
      <c r="R17" s="604">
        <v>300</v>
      </c>
      <c r="S17" s="604">
        <v>280</v>
      </c>
      <c r="T17" s="229">
        <v>250</v>
      </c>
      <c r="U17" s="818"/>
      <c r="V17" s="809"/>
      <c r="W17" s="809"/>
      <c r="X17" s="809"/>
    </row>
    <row r="18" spans="1:24" x14ac:dyDescent="0.25">
      <c r="A18" s="1220"/>
      <c r="B18" s="1369"/>
      <c r="C18" s="1047"/>
      <c r="D18" s="1049"/>
      <c r="E18" s="1051"/>
      <c r="F18" s="1054"/>
      <c r="G18" s="1020"/>
      <c r="H18" s="1020"/>
      <c r="I18" s="1020"/>
      <c r="J18" s="224" t="s">
        <v>202</v>
      </c>
      <c r="K18" s="223"/>
      <c r="L18" s="223"/>
      <c r="M18" s="223"/>
      <c r="N18" s="837"/>
      <c r="O18" s="594"/>
      <c r="P18" s="220"/>
      <c r="Q18" s="164" t="s">
        <v>319</v>
      </c>
      <c r="R18" s="215">
        <v>4</v>
      </c>
      <c r="S18" s="215">
        <v>3</v>
      </c>
      <c r="T18" s="209">
        <v>3</v>
      </c>
      <c r="U18" s="818"/>
      <c r="V18" s="809"/>
      <c r="W18" s="809"/>
      <c r="X18" s="809"/>
    </row>
    <row r="19" spans="1:24" ht="15.75" thickBot="1" x14ac:dyDescent="0.3">
      <c r="A19" s="1221"/>
      <c r="B19" s="1139"/>
      <c r="C19" s="1048"/>
      <c r="D19" s="1050"/>
      <c r="E19" s="1052"/>
      <c r="F19" s="1055"/>
      <c r="G19" s="1021"/>
      <c r="H19" s="1021"/>
      <c r="I19" s="1021"/>
      <c r="J19" s="185" t="s">
        <v>26</v>
      </c>
      <c r="K19" s="184">
        <f t="shared" ref="K19:P19" si="1">SUM(K17,K18)</f>
        <v>4800</v>
      </c>
      <c r="L19" s="184">
        <f t="shared" si="1"/>
        <v>4800</v>
      </c>
      <c r="M19" s="184">
        <f t="shared" si="1"/>
        <v>0</v>
      </c>
      <c r="N19" s="181">
        <f t="shared" si="1"/>
        <v>0</v>
      </c>
      <c r="O19" s="208">
        <f t="shared" si="1"/>
        <v>0</v>
      </c>
      <c r="P19" s="184">
        <f t="shared" si="1"/>
        <v>0</v>
      </c>
      <c r="Q19" s="231"/>
      <c r="R19" s="179"/>
      <c r="S19" s="179"/>
      <c r="T19" s="178"/>
      <c r="U19" s="809"/>
      <c r="V19" s="809"/>
      <c r="W19" s="809"/>
      <c r="X19" s="809"/>
    </row>
    <row r="20" spans="1:24" ht="21" x14ac:dyDescent="0.25">
      <c r="A20" s="1219" t="s">
        <v>28</v>
      </c>
      <c r="B20" s="1138" t="s">
        <v>27</v>
      </c>
      <c r="C20" s="1075" t="s">
        <v>24</v>
      </c>
      <c r="D20" s="1076" t="s">
        <v>24</v>
      </c>
      <c r="E20" s="1051" t="s">
        <v>30</v>
      </c>
      <c r="F20" s="1054" t="s">
        <v>318</v>
      </c>
      <c r="G20" s="1020" t="s">
        <v>276</v>
      </c>
      <c r="H20" s="1020" t="s">
        <v>279</v>
      </c>
      <c r="I20" s="1020"/>
      <c r="J20" s="532" t="s">
        <v>263</v>
      </c>
      <c r="K20" s="533">
        <v>73600</v>
      </c>
      <c r="L20" s="533">
        <v>73600</v>
      </c>
      <c r="M20" s="533"/>
      <c r="N20" s="534"/>
      <c r="O20" s="261"/>
      <c r="P20" s="217"/>
      <c r="Q20" s="601" t="s">
        <v>317</v>
      </c>
      <c r="R20" s="203">
        <v>9</v>
      </c>
      <c r="S20" s="203">
        <v>9</v>
      </c>
      <c r="T20" s="202">
        <v>9</v>
      </c>
      <c r="U20" s="809"/>
      <c r="V20" s="809"/>
      <c r="W20" s="809"/>
      <c r="X20" s="809"/>
    </row>
    <row r="21" spans="1:24" ht="21" x14ac:dyDescent="0.25">
      <c r="A21" s="1220"/>
      <c r="B21" s="1369"/>
      <c r="C21" s="1047"/>
      <c r="D21" s="1049"/>
      <c r="E21" s="1051"/>
      <c r="F21" s="1054"/>
      <c r="G21" s="1020"/>
      <c r="H21" s="1020"/>
      <c r="I21" s="1020"/>
      <c r="J21" s="806" t="s">
        <v>266</v>
      </c>
      <c r="K21" s="807">
        <v>19400</v>
      </c>
      <c r="L21" s="807">
        <v>19400</v>
      </c>
      <c r="M21" s="807"/>
      <c r="N21" s="808"/>
      <c r="O21" s="594"/>
      <c r="P21" s="596"/>
      <c r="Q21" s="257" t="s">
        <v>316</v>
      </c>
      <c r="R21" s="256" t="s">
        <v>315</v>
      </c>
      <c r="S21" s="256" t="s">
        <v>314</v>
      </c>
      <c r="T21" s="255" t="s">
        <v>313</v>
      </c>
      <c r="U21" s="809"/>
      <c r="V21" s="809"/>
      <c r="W21" s="809"/>
      <c r="X21" s="809"/>
    </row>
    <row r="22" spans="1:24" ht="15.75" thickBot="1" x14ac:dyDescent="0.3">
      <c r="A22" s="1221"/>
      <c r="B22" s="1139"/>
      <c r="C22" s="1048"/>
      <c r="D22" s="1050"/>
      <c r="E22" s="1052"/>
      <c r="F22" s="1055"/>
      <c r="G22" s="1021"/>
      <c r="H22" s="1021"/>
      <c r="I22" s="1021"/>
      <c r="J22" s="185" t="s">
        <v>26</v>
      </c>
      <c r="K22" s="184">
        <f t="shared" ref="K22:P22" si="2">SUM(K20,K21)</f>
        <v>93000</v>
      </c>
      <c r="L22" s="184">
        <f t="shared" si="2"/>
        <v>93000</v>
      </c>
      <c r="M22" s="184">
        <f t="shared" si="2"/>
        <v>0</v>
      </c>
      <c r="N22" s="181">
        <f t="shared" si="2"/>
        <v>0</v>
      </c>
      <c r="O22" s="208">
        <f t="shared" si="2"/>
        <v>0</v>
      </c>
      <c r="P22" s="184">
        <f t="shared" si="2"/>
        <v>0</v>
      </c>
      <c r="Q22" s="231"/>
      <c r="R22" s="179"/>
      <c r="S22" s="179"/>
      <c r="T22" s="178"/>
      <c r="U22" s="809"/>
      <c r="V22" s="809"/>
      <c r="W22" s="809"/>
      <c r="X22" s="809"/>
    </row>
    <row r="23" spans="1:24" ht="15.75" thickBot="1" x14ac:dyDescent="0.3">
      <c r="A23" s="8" t="s">
        <v>28</v>
      </c>
      <c r="B23" s="838" t="s">
        <v>27</v>
      </c>
      <c r="C23" s="820" t="s">
        <v>24</v>
      </c>
      <c r="D23" s="26" t="s">
        <v>24</v>
      </c>
      <c r="E23" s="995" t="s">
        <v>55</v>
      </c>
      <c r="F23" s="996"/>
      <c r="G23" s="996"/>
      <c r="H23" s="996"/>
      <c r="I23" s="996"/>
      <c r="J23" s="997"/>
      <c r="K23" s="254">
        <f t="shared" ref="K23:P23" si="3">SUM(K16,K19,K22)</f>
        <v>329200</v>
      </c>
      <c r="L23" s="254">
        <f t="shared" si="3"/>
        <v>327200</v>
      </c>
      <c r="M23" s="254">
        <f t="shared" si="3"/>
        <v>205600</v>
      </c>
      <c r="N23" s="839">
        <f t="shared" si="3"/>
        <v>2000</v>
      </c>
      <c r="O23" s="836">
        <f t="shared" si="3"/>
        <v>0</v>
      </c>
      <c r="P23" s="254">
        <f t="shared" si="3"/>
        <v>0</v>
      </c>
      <c r="Q23" s="253"/>
      <c r="R23" s="252"/>
      <c r="S23" s="251"/>
      <c r="T23" s="250"/>
      <c r="U23" s="809"/>
      <c r="V23" s="809"/>
      <c r="W23" s="809"/>
      <c r="X23" s="809"/>
    </row>
    <row r="24" spans="1:24" ht="36" customHeight="1" thickBot="1" x14ac:dyDescent="0.3">
      <c r="A24" s="8" t="s">
        <v>28</v>
      </c>
      <c r="B24" s="821" t="s">
        <v>27</v>
      </c>
      <c r="C24" s="815" t="s">
        <v>24</v>
      </c>
      <c r="D24" s="39" t="s">
        <v>27</v>
      </c>
      <c r="E24" s="1004" t="s">
        <v>312</v>
      </c>
      <c r="F24" s="1005"/>
      <c r="G24" s="1005"/>
      <c r="H24" s="1005"/>
      <c r="I24" s="1005"/>
      <c r="J24" s="1371"/>
      <c r="K24" s="1371"/>
      <c r="L24" s="1371"/>
      <c r="M24" s="1371"/>
      <c r="N24" s="1371"/>
      <c r="O24" s="1371"/>
      <c r="P24" s="1371"/>
      <c r="Q24" s="1005"/>
      <c r="R24" s="1005"/>
      <c r="S24" s="1005"/>
      <c r="T24" s="1005"/>
      <c r="U24" s="818"/>
      <c r="V24" s="809"/>
      <c r="W24" s="809"/>
      <c r="X24" s="809"/>
    </row>
    <row r="25" spans="1:24" ht="17.45" customHeight="1" x14ac:dyDescent="0.25">
      <c r="A25" s="1219" t="s">
        <v>28</v>
      </c>
      <c r="B25" s="1027" t="s">
        <v>27</v>
      </c>
      <c r="C25" s="1030" t="s">
        <v>24</v>
      </c>
      <c r="D25" s="1032" t="s">
        <v>27</v>
      </c>
      <c r="E25" s="1090" t="s">
        <v>24</v>
      </c>
      <c r="F25" s="1079" t="s">
        <v>311</v>
      </c>
      <c r="G25" s="1041" t="s">
        <v>300</v>
      </c>
      <c r="H25" s="1366" t="s">
        <v>123</v>
      </c>
      <c r="I25" s="1366" t="s">
        <v>753</v>
      </c>
      <c r="J25" s="532" t="s">
        <v>266</v>
      </c>
      <c r="K25" s="533">
        <v>4878500</v>
      </c>
      <c r="L25" s="533">
        <v>4878500</v>
      </c>
      <c r="M25" s="533">
        <v>4807800</v>
      </c>
      <c r="N25" s="534"/>
      <c r="O25" s="249"/>
      <c r="P25" s="248"/>
      <c r="Q25" s="247" t="s">
        <v>310</v>
      </c>
      <c r="R25" s="203">
        <v>272</v>
      </c>
      <c r="S25" s="203">
        <v>269</v>
      </c>
      <c r="T25" s="202">
        <v>264</v>
      </c>
      <c r="U25" s="809"/>
      <c r="V25" s="809"/>
      <c r="W25" s="809"/>
      <c r="X25" s="809"/>
    </row>
    <row r="26" spans="1:24" ht="17.45" customHeight="1" x14ac:dyDescent="0.25">
      <c r="A26" s="1220"/>
      <c r="B26" s="1028"/>
      <c r="C26" s="1030"/>
      <c r="D26" s="1033"/>
      <c r="E26" s="1081"/>
      <c r="F26" s="1080"/>
      <c r="G26" s="1042"/>
      <c r="H26" s="1367"/>
      <c r="I26" s="1367"/>
      <c r="J26" s="799" t="s">
        <v>25</v>
      </c>
      <c r="K26" s="635">
        <v>2129700</v>
      </c>
      <c r="L26" s="635">
        <v>2129700</v>
      </c>
      <c r="M26" s="635">
        <v>1527500</v>
      </c>
      <c r="N26" s="800"/>
      <c r="O26" s="246"/>
      <c r="P26" s="245"/>
      <c r="Q26" s="1348" t="s">
        <v>309</v>
      </c>
      <c r="R26" s="1347">
        <v>9</v>
      </c>
      <c r="S26" s="1347">
        <v>9</v>
      </c>
      <c r="T26" s="1358">
        <v>9</v>
      </c>
      <c r="U26" s="809"/>
      <c r="V26" s="809"/>
      <c r="W26" s="809"/>
      <c r="X26" s="809"/>
    </row>
    <row r="27" spans="1:24" ht="16.899999999999999" customHeight="1" x14ac:dyDescent="0.25">
      <c r="A27" s="1220"/>
      <c r="B27" s="1028"/>
      <c r="C27" s="1030"/>
      <c r="D27" s="1033"/>
      <c r="E27" s="1081"/>
      <c r="F27" s="1080"/>
      <c r="G27" s="1042"/>
      <c r="H27" s="1367"/>
      <c r="I27" s="1367"/>
      <c r="J27" s="795" t="s">
        <v>51</v>
      </c>
      <c r="K27" s="796">
        <v>111700</v>
      </c>
      <c r="L27" s="796">
        <v>111700</v>
      </c>
      <c r="M27" s="796">
        <v>6600</v>
      </c>
      <c r="N27" s="805"/>
      <c r="O27" s="244"/>
      <c r="P27" s="243"/>
      <c r="Q27" s="1007"/>
      <c r="R27" s="1017"/>
      <c r="S27" s="1017"/>
      <c r="T27" s="1019"/>
      <c r="U27" s="809"/>
      <c r="V27" s="809"/>
      <c r="W27" s="809"/>
      <c r="X27" s="809"/>
    </row>
    <row r="28" spans="1:24" ht="18.600000000000001" customHeight="1" thickBot="1" x14ac:dyDescent="0.3">
      <c r="A28" s="1221"/>
      <c r="B28" s="1029"/>
      <c r="C28" s="1031"/>
      <c r="D28" s="1034"/>
      <c r="E28" s="1082"/>
      <c r="F28" s="1055"/>
      <c r="G28" s="1043"/>
      <c r="H28" s="1368"/>
      <c r="I28" s="1368"/>
      <c r="J28" s="185" t="s">
        <v>26</v>
      </c>
      <c r="K28" s="184">
        <f t="shared" ref="K28:P28" si="4">SUM(K25,K26,K27)</f>
        <v>7119900</v>
      </c>
      <c r="L28" s="184">
        <f t="shared" si="4"/>
        <v>7119900</v>
      </c>
      <c r="M28" s="184">
        <f t="shared" si="4"/>
        <v>6341900</v>
      </c>
      <c r="N28" s="184">
        <f t="shared" si="4"/>
        <v>0</v>
      </c>
      <c r="O28" s="184">
        <f t="shared" si="4"/>
        <v>0</v>
      </c>
      <c r="P28" s="184">
        <f t="shared" si="4"/>
        <v>0</v>
      </c>
      <c r="Q28" s="194"/>
      <c r="R28" s="179"/>
      <c r="S28" s="179"/>
      <c r="T28" s="178"/>
      <c r="U28" s="809"/>
      <c r="V28" s="809"/>
      <c r="W28" s="809"/>
      <c r="X28" s="809"/>
    </row>
    <row r="29" spans="1:24" x14ac:dyDescent="0.25">
      <c r="A29" s="1219" t="s">
        <v>28</v>
      </c>
      <c r="B29" s="1045" t="s">
        <v>27</v>
      </c>
      <c r="C29" s="1047" t="s">
        <v>24</v>
      </c>
      <c r="D29" s="1049" t="s">
        <v>27</v>
      </c>
      <c r="E29" s="1051" t="s">
        <v>27</v>
      </c>
      <c r="F29" s="1080" t="s">
        <v>308</v>
      </c>
      <c r="G29" s="1020" t="s">
        <v>307</v>
      </c>
      <c r="H29" s="1020" t="s">
        <v>288</v>
      </c>
      <c r="I29" s="1020" t="s">
        <v>751</v>
      </c>
      <c r="J29" s="799" t="s">
        <v>25</v>
      </c>
      <c r="K29" s="635">
        <v>1033800</v>
      </c>
      <c r="L29" s="635">
        <v>986600</v>
      </c>
      <c r="M29" s="635">
        <v>885500</v>
      </c>
      <c r="N29" s="534">
        <v>47200</v>
      </c>
      <c r="O29" s="227"/>
      <c r="P29" s="217"/>
      <c r="Q29" s="1060" t="s">
        <v>306</v>
      </c>
      <c r="R29" s="1145">
        <v>2</v>
      </c>
      <c r="S29" s="1145">
        <v>2</v>
      </c>
      <c r="T29" s="1146">
        <v>2</v>
      </c>
      <c r="U29" s="1349"/>
      <c r="V29" s="1350"/>
      <c r="W29" s="1350"/>
      <c r="X29" s="1350"/>
    </row>
    <row r="30" spans="1:24" x14ac:dyDescent="0.25">
      <c r="A30" s="1220"/>
      <c r="B30" s="1045"/>
      <c r="C30" s="1047"/>
      <c r="D30" s="1049"/>
      <c r="E30" s="1051"/>
      <c r="F30" s="1054"/>
      <c r="G30" s="1020"/>
      <c r="H30" s="1020"/>
      <c r="I30" s="1020"/>
      <c r="J30" s="799" t="s">
        <v>266</v>
      </c>
      <c r="K30" s="635">
        <v>49200</v>
      </c>
      <c r="L30" s="635">
        <v>49200</v>
      </c>
      <c r="M30" s="796">
        <v>48500</v>
      </c>
      <c r="N30" s="804"/>
      <c r="O30" s="598"/>
      <c r="P30" s="599"/>
      <c r="Q30" s="1060"/>
      <c r="R30" s="1145"/>
      <c r="S30" s="1145"/>
      <c r="T30" s="1146"/>
      <c r="U30" s="1349"/>
      <c r="V30" s="1350"/>
      <c r="W30" s="1350"/>
      <c r="X30" s="1350"/>
    </row>
    <row r="31" spans="1:24" ht="15.75" thickBot="1" x14ac:dyDescent="0.3">
      <c r="A31" s="1220"/>
      <c r="B31" s="1045"/>
      <c r="C31" s="1047"/>
      <c r="D31" s="1049"/>
      <c r="E31" s="1051"/>
      <c r="F31" s="1054"/>
      <c r="G31" s="1020"/>
      <c r="H31" s="1020"/>
      <c r="I31" s="1020"/>
      <c r="J31" s="799" t="s">
        <v>51</v>
      </c>
      <c r="K31" s="796">
        <v>457100</v>
      </c>
      <c r="L31" s="796">
        <v>456100</v>
      </c>
      <c r="M31" s="796">
        <v>179700</v>
      </c>
      <c r="N31" s="797">
        <v>1000</v>
      </c>
      <c r="O31" s="593"/>
      <c r="P31" s="595"/>
      <c r="Q31" s="1060"/>
      <c r="R31" s="1017"/>
      <c r="S31" s="1017"/>
      <c r="T31" s="1019"/>
      <c r="U31" s="1349"/>
      <c r="V31" s="1350"/>
      <c r="W31" s="1350"/>
      <c r="X31" s="1350"/>
    </row>
    <row r="32" spans="1:24" ht="15.75" thickBot="1" x14ac:dyDescent="0.3">
      <c r="A32" s="1221"/>
      <c r="B32" s="1046"/>
      <c r="C32" s="1048"/>
      <c r="D32" s="1050"/>
      <c r="E32" s="1052"/>
      <c r="F32" s="1055"/>
      <c r="G32" s="1021"/>
      <c r="H32" s="1021"/>
      <c r="I32" s="1021"/>
      <c r="J32" s="185" t="s">
        <v>26</v>
      </c>
      <c r="K32" s="184">
        <f t="shared" ref="K32:P32" si="5">SUM(K29,K30,K31)</f>
        <v>1540100</v>
      </c>
      <c r="L32" s="184">
        <f t="shared" si="5"/>
        <v>1491900</v>
      </c>
      <c r="M32" s="184">
        <f t="shared" si="5"/>
        <v>1113700</v>
      </c>
      <c r="N32" s="183">
        <f t="shared" si="5"/>
        <v>48200</v>
      </c>
      <c r="O32" s="242">
        <f t="shared" si="5"/>
        <v>0</v>
      </c>
      <c r="P32" s="241">
        <f t="shared" si="5"/>
        <v>0</v>
      </c>
      <c r="Q32" s="231"/>
      <c r="R32" s="179"/>
      <c r="S32" s="179"/>
      <c r="T32" s="178"/>
      <c r="U32" s="1349"/>
      <c r="V32" s="1350"/>
      <c r="W32" s="1350"/>
      <c r="X32" s="1350"/>
    </row>
    <row r="33" spans="1:24" x14ac:dyDescent="0.25">
      <c r="A33" s="1219" t="s">
        <v>28</v>
      </c>
      <c r="B33" s="1096" t="s">
        <v>27</v>
      </c>
      <c r="C33" s="1075" t="s">
        <v>24</v>
      </c>
      <c r="D33" s="1076" t="s">
        <v>27</v>
      </c>
      <c r="E33" s="1077" t="s">
        <v>30</v>
      </c>
      <c r="F33" s="1079" t="s">
        <v>305</v>
      </c>
      <c r="G33" s="1056" t="s">
        <v>304</v>
      </c>
      <c r="H33" s="1056" t="s">
        <v>123</v>
      </c>
      <c r="I33" s="1056" t="s">
        <v>754</v>
      </c>
      <c r="J33" s="532" t="s">
        <v>266</v>
      </c>
      <c r="K33" s="635">
        <v>716900</v>
      </c>
      <c r="L33" s="635">
        <v>716900</v>
      </c>
      <c r="M33" s="635">
        <v>706400</v>
      </c>
      <c r="N33" s="802"/>
      <c r="O33" s="239"/>
      <c r="P33" s="234"/>
      <c r="Q33" s="240" t="s">
        <v>303</v>
      </c>
      <c r="R33" s="190">
        <v>3</v>
      </c>
      <c r="S33" s="190">
        <v>3</v>
      </c>
      <c r="T33" s="189">
        <v>3</v>
      </c>
      <c r="U33" s="809"/>
      <c r="V33" s="809"/>
      <c r="W33" s="809"/>
      <c r="X33" s="809"/>
    </row>
    <row r="34" spans="1:24" x14ac:dyDescent="0.25">
      <c r="A34" s="1220"/>
      <c r="B34" s="1370"/>
      <c r="C34" s="1047"/>
      <c r="D34" s="1049"/>
      <c r="E34" s="1051"/>
      <c r="F34" s="1054"/>
      <c r="G34" s="1020"/>
      <c r="H34" s="1020"/>
      <c r="I34" s="1020"/>
      <c r="J34" s="799" t="s">
        <v>25</v>
      </c>
      <c r="K34" s="635">
        <v>1100800</v>
      </c>
      <c r="L34" s="635">
        <v>1094800</v>
      </c>
      <c r="M34" s="635">
        <v>967500</v>
      </c>
      <c r="N34" s="802">
        <v>6000</v>
      </c>
      <c r="O34" s="239"/>
      <c r="P34" s="234"/>
      <c r="Q34" s="1062" t="s">
        <v>302</v>
      </c>
      <c r="R34" s="1347">
        <v>466</v>
      </c>
      <c r="S34" s="1347">
        <v>463</v>
      </c>
      <c r="T34" s="1358">
        <v>459</v>
      </c>
      <c r="U34" s="809"/>
      <c r="V34" s="809"/>
      <c r="W34" s="809"/>
      <c r="X34" s="809"/>
    </row>
    <row r="35" spans="1:24" x14ac:dyDescent="0.25">
      <c r="A35" s="1220"/>
      <c r="B35" s="1370"/>
      <c r="C35" s="1047"/>
      <c r="D35" s="1049"/>
      <c r="E35" s="1051"/>
      <c r="F35" s="1054"/>
      <c r="G35" s="1020"/>
      <c r="H35" s="1020"/>
      <c r="I35" s="1020"/>
      <c r="J35" s="795" t="s">
        <v>51</v>
      </c>
      <c r="K35" s="796">
        <v>131800</v>
      </c>
      <c r="L35" s="796">
        <v>131800</v>
      </c>
      <c r="M35" s="796"/>
      <c r="N35" s="803"/>
      <c r="O35" s="211"/>
      <c r="P35" s="234"/>
      <c r="Q35" s="1063"/>
      <c r="R35" s="1017"/>
      <c r="S35" s="1017"/>
      <c r="T35" s="1019"/>
      <c r="U35" s="809"/>
      <c r="V35" s="809"/>
      <c r="W35" s="809"/>
      <c r="X35" s="809"/>
    </row>
    <row r="36" spans="1:24" ht="15.75" thickBot="1" x14ac:dyDescent="0.3">
      <c r="A36" s="1221"/>
      <c r="B36" s="1097"/>
      <c r="C36" s="1048"/>
      <c r="D36" s="1050"/>
      <c r="E36" s="1052"/>
      <c r="F36" s="1055"/>
      <c r="G36" s="1021"/>
      <c r="H36" s="1021"/>
      <c r="I36" s="1021"/>
      <c r="J36" s="185" t="s">
        <v>26</v>
      </c>
      <c r="K36" s="184">
        <f>SUM(K33:K35)</f>
        <v>1949500</v>
      </c>
      <c r="L36" s="184">
        <f>SUM(L33,L35)</f>
        <v>848700</v>
      </c>
      <c r="M36" s="184">
        <f>SUM(M33,M35)</f>
        <v>706400</v>
      </c>
      <c r="N36" s="183">
        <f>SUM(N33,N35)</f>
        <v>0</v>
      </c>
      <c r="O36" s="182">
        <f>SUM(O33,O35)</f>
        <v>0</v>
      </c>
      <c r="P36" s="183">
        <f>SUM(P33,P35)</f>
        <v>0</v>
      </c>
      <c r="Q36" s="231"/>
      <c r="R36" s="206"/>
      <c r="S36" s="206"/>
      <c r="T36" s="205"/>
      <c r="U36" s="809"/>
      <c r="V36" s="809"/>
      <c r="W36" s="809"/>
      <c r="X36" s="809"/>
    </row>
    <row r="37" spans="1:24" ht="14.45" customHeight="1" x14ac:dyDescent="0.25">
      <c r="A37" s="1219" t="s">
        <v>28</v>
      </c>
      <c r="B37" s="1028" t="s">
        <v>27</v>
      </c>
      <c r="C37" s="1030" t="s">
        <v>24</v>
      </c>
      <c r="D37" s="1033" t="s">
        <v>27</v>
      </c>
      <c r="E37" s="1081" t="s">
        <v>32</v>
      </c>
      <c r="F37" s="1079" t="s">
        <v>301</v>
      </c>
      <c r="G37" s="1042" t="s">
        <v>676</v>
      </c>
      <c r="H37" s="1056" t="s">
        <v>123</v>
      </c>
      <c r="I37" s="1056" t="s">
        <v>753</v>
      </c>
      <c r="J37" s="532" t="s">
        <v>286</v>
      </c>
      <c r="K37" s="635"/>
      <c r="L37" s="635"/>
      <c r="M37" s="635"/>
      <c r="N37" s="802"/>
      <c r="O37" s="227"/>
      <c r="P37" s="235"/>
      <c r="Q37" s="1061" t="s">
        <v>299</v>
      </c>
      <c r="R37" s="1352">
        <v>15</v>
      </c>
      <c r="S37" s="1352">
        <v>15</v>
      </c>
      <c r="T37" s="1354">
        <v>15</v>
      </c>
      <c r="U37" s="809"/>
      <c r="V37" s="809"/>
      <c r="W37" s="809"/>
      <c r="X37" s="809"/>
    </row>
    <row r="38" spans="1:24" ht="14.45" customHeight="1" x14ac:dyDescent="0.25">
      <c r="A38" s="1220"/>
      <c r="B38" s="1045"/>
      <c r="C38" s="1047"/>
      <c r="D38" s="1049"/>
      <c r="E38" s="1051"/>
      <c r="F38" s="1054"/>
      <c r="G38" s="1020"/>
      <c r="H38" s="1020"/>
      <c r="I38" s="1020"/>
      <c r="J38" s="795" t="s">
        <v>25</v>
      </c>
      <c r="K38" s="796">
        <v>10000</v>
      </c>
      <c r="L38" s="796">
        <v>10000</v>
      </c>
      <c r="M38" s="796"/>
      <c r="N38" s="797"/>
      <c r="O38" s="193"/>
      <c r="P38" s="234"/>
      <c r="Q38" s="1351"/>
      <c r="R38" s="1353"/>
      <c r="S38" s="1353"/>
      <c r="T38" s="1355"/>
      <c r="U38" s="809"/>
      <c r="V38" s="809"/>
      <c r="W38" s="809"/>
      <c r="X38" s="809"/>
    </row>
    <row r="39" spans="1:24" ht="14.45" customHeight="1" x14ac:dyDescent="0.25">
      <c r="A39" s="1220"/>
      <c r="B39" s="1045"/>
      <c r="C39" s="1047"/>
      <c r="D39" s="1049"/>
      <c r="E39" s="1051"/>
      <c r="F39" s="1054"/>
      <c r="G39" s="1020"/>
      <c r="H39" s="1020"/>
      <c r="I39" s="1020"/>
      <c r="J39" s="795" t="s">
        <v>263</v>
      </c>
      <c r="K39" s="796">
        <v>501000</v>
      </c>
      <c r="L39" s="796">
        <v>501000</v>
      </c>
      <c r="M39" s="796">
        <v>399000</v>
      </c>
      <c r="N39" s="797"/>
      <c r="O39" s="193"/>
      <c r="P39" s="234"/>
      <c r="Q39" s="1062" t="s">
        <v>298</v>
      </c>
      <c r="R39" s="1356">
        <v>73</v>
      </c>
      <c r="S39" s="1356">
        <v>70</v>
      </c>
      <c r="T39" s="1357">
        <v>70</v>
      </c>
      <c r="U39" s="809"/>
      <c r="V39" s="809"/>
      <c r="W39" s="809"/>
      <c r="X39" s="809"/>
    </row>
    <row r="40" spans="1:24" ht="14.45" customHeight="1" x14ac:dyDescent="0.25">
      <c r="A40" s="1220"/>
      <c r="B40" s="1045"/>
      <c r="C40" s="1047"/>
      <c r="D40" s="1049"/>
      <c r="E40" s="1051"/>
      <c r="F40" s="1054"/>
      <c r="G40" s="1020"/>
      <c r="H40" s="1020"/>
      <c r="I40" s="1020"/>
      <c r="J40" s="795" t="s">
        <v>51</v>
      </c>
      <c r="K40" s="796"/>
      <c r="L40" s="796"/>
      <c r="M40" s="796"/>
      <c r="N40" s="797"/>
      <c r="O40" s="193"/>
      <c r="P40" s="234"/>
      <c r="Q40" s="1063"/>
      <c r="R40" s="1353"/>
      <c r="S40" s="1353"/>
      <c r="T40" s="1355"/>
      <c r="U40" s="809"/>
      <c r="V40" s="809"/>
      <c r="W40" s="809"/>
      <c r="X40" s="809"/>
    </row>
    <row r="41" spans="1:24" ht="15.75" thickBot="1" x14ac:dyDescent="0.3">
      <c r="A41" s="1221"/>
      <c r="B41" s="1029"/>
      <c r="C41" s="1031"/>
      <c r="D41" s="1034"/>
      <c r="E41" s="1082"/>
      <c r="F41" s="1055"/>
      <c r="G41" s="1043"/>
      <c r="H41" s="1021"/>
      <c r="I41" s="1021"/>
      <c r="J41" s="185" t="s">
        <v>26</v>
      </c>
      <c r="K41" s="184">
        <f>SUM(K37:K40)</f>
        <v>511000</v>
      </c>
      <c r="L41" s="184">
        <f>SUM(L37:L40)</f>
        <v>511000</v>
      </c>
      <c r="M41" s="184">
        <f>SUM(M37:M40)</f>
        <v>399000</v>
      </c>
      <c r="N41" s="184">
        <f>SUM(N37:N40)</f>
        <v>0</v>
      </c>
      <c r="O41" s="182">
        <f>SUM(O37,O38,O40)</f>
        <v>0</v>
      </c>
      <c r="P41" s="183">
        <f>SUM(P37,P38,P40)</f>
        <v>0</v>
      </c>
      <c r="Q41" s="231"/>
      <c r="R41" s="179"/>
      <c r="S41" s="179"/>
      <c r="T41" s="178"/>
      <c r="U41" s="809"/>
      <c r="V41" s="809"/>
      <c r="W41" s="809"/>
      <c r="X41" s="809"/>
    </row>
    <row r="42" spans="1:24" ht="33" customHeight="1" x14ac:dyDescent="0.25">
      <c r="A42" s="1219" t="s">
        <v>28</v>
      </c>
      <c r="B42" s="1028" t="s">
        <v>27</v>
      </c>
      <c r="C42" s="1030" t="s">
        <v>24</v>
      </c>
      <c r="D42" s="1033" t="s">
        <v>27</v>
      </c>
      <c r="E42" s="1081" t="s">
        <v>74</v>
      </c>
      <c r="F42" s="1079" t="s">
        <v>297</v>
      </c>
      <c r="G42" s="1042" t="s">
        <v>296</v>
      </c>
      <c r="H42" s="1056" t="s">
        <v>123</v>
      </c>
      <c r="I42" s="1056" t="s">
        <v>755</v>
      </c>
      <c r="J42" s="532" t="s">
        <v>25</v>
      </c>
      <c r="K42" s="635">
        <v>131300</v>
      </c>
      <c r="L42" s="635">
        <v>121800</v>
      </c>
      <c r="M42" s="635">
        <v>42800</v>
      </c>
      <c r="N42" s="800">
        <v>9500</v>
      </c>
      <c r="O42" s="598"/>
      <c r="P42" s="599"/>
      <c r="Q42" s="233" t="s">
        <v>295</v>
      </c>
      <c r="R42" s="607">
        <v>17</v>
      </c>
      <c r="S42" s="607">
        <v>17</v>
      </c>
      <c r="T42" s="232">
        <v>17</v>
      </c>
      <c r="U42" s="818"/>
      <c r="V42" s="809"/>
      <c r="W42" s="809"/>
      <c r="X42" s="809"/>
    </row>
    <row r="43" spans="1:24" ht="15.75" thickBot="1" x14ac:dyDescent="0.3">
      <c r="A43" s="1221"/>
      <c r="B43" s="1029"/>
      <c r="C43" s="1031"/>
      <c r="D43" s="1034"/>
      <c r="E43" s="1082"/>
      <c r="F43" s="1055"/>
      <c r="G43" s="1043"/>
      <c r="H43" s="1021"/>
      <c r="I43" s="1021"/>
      <c r="J43" s="185" t="s">
        <v>26</v>
      </c>
      <c r="K43" s="184">
        <f t="shared" ref="K43:P43" si="6">SUM(K42)</f>
        <v>131300</v>
      </c>
      <c r="L43" s="184">
        <f t="shared" si="6"/>
        <v>121800</v>
      </c>
      <c r="M43" s="184">
        <f t="shared" si="6"/>
        <v>42800</v>
      </c>
      <c r="N43" s="183">
        <f t="shared" si="6"/>
        <v>9500</v>
      </c>
      <c r="O43" s="182">
        <f t="shared" si="6"/>
        <v>0</v>
      </c>
      <c r="P43" s="184">
        <f t="shared" si="6"/>
        <v>0</v>
      </c>
      <c r="Q43" s="231"/>
      <c r="R43" s="179"/>
      <c r="S43" s="179"/>
      <c r="T43" s="178"/>
      <c r="U43" s="809"/>
      <c r="V43" s="809"/>
      <c r="W43" s="809"/>
      <c r="X43" s="809"/>
    </row>
    <row r="44" spans="1:24" ht="22.9" customHeight="1" x14ac:dyDescent="0.25">
      <c r="A44" s="1219" t="s">
        <v>28</v>
      </c>
      <c r="B44" s="1028" t="s">
        <v>27</v>
      </c>
      <c r="C44" s="1030" t="s">
        <v>24</v>
      </c>
      <c r="D44" s="1033" t="s">
        <v>27</v>
      </c>
      <c r="E44" s="1051" t="s">
        <v>75</v>
      </c>
      <c r="F44" s="1054" t="s">
        <v>294</v>
      </c>
      <c r="G44" s="1020" t="s">
        <v>276</v>
      </c>
      <c r="H44" s="1056" t="s">
        <v>123</v>
      </c>
      <c r="I44" s="1056" t="s">
        <v>756</v>
      </c>
      <c r="J44" s="1012" t="s">
        <v>266</v>
      </c>
      <c r="K44" s="1014">
        <v>107500</v>
      </c>
      <c r="L44" s="1014">
        <v>107500</v>
      </c>
      <c r="M44" s="1014"/>
      <c r="N44" s="1359"/>
      <c r="O44" s="1360"/>
      <c r="P44" s="1176"/>
      <c r="Q44" s="230" t="s">
        <v>293</v>
      </c>
      <c r="R44" s="604">
        <v>176</v>
      </c>
      <c r="S44" s="604">
        <v>194</v>
      </c>
      <c r="T44" s="229">
        <v>170</v>
      </c>
      <c r="U44" s="818"/>
      <c r="V44" s="809"/>
      <c r="W44" s="809"/>
      <c r="X44" s="809"/>
    </row>
    <row r="45" spans="1:24" ht="18.600000000000001" customHeight="1" x14ac:dyDescent="0.25">
      <c r="A45" s="1220"/>
      <c r="B45" s="1045"/>
      <c r="C45" s="1047"/>
      <c r="D45" s="1049"/>
      <c r="E45" s="1051"/>
      <c r="F45" s="1054"/>
      <c r="G45" s="1020"/>
      <c r="H45" s="1020"/>
      <c r="I45" s="1020"/>
      <c r="J45" s="1364"/>
      <c r="K45" s="1365"/>
      <c r="L45" s="1365"/>
      <c r="M45" s="1365"/>
      <c r="N45" s="1359"/>
      <c r="O45" s="1361"/>
      <c r="P45" s="1363"/>
      <c r="Q45" s="228" t="s">
        <v>292</v>
      </c>
      <c r="R45" s="215">
        <v>1400</v>
      </c>
      <c r="S45" s="215">
        <v>1350</v>
      </c>
      <c r="T45" s="209">
        <v>1300</v>
      </c>
      <c r="U45" s="809"/>
      <c r="V45" s="809"/>
      <c r="W45" s="809"/>
      <c r="X45" s="809"/>
    </row>
    <row r="46" spans="1:24" ht="25.15" customHeight="1" x14ac:dyDescent="0.25">
      <c r="A46" s="1220"/>
      <c r="B46" s="1045"/>
      <c r="C46" s="1047"/>
      <c r="D46" s="1049"/>
      <c r="E46" s="1051"/>
      <c r="F46" s="1054"/>
      <c r="G46" s="1020"/>
      <c r="H46" s="1020"/>
      <c r="I46" s="1020"/>
      <c r="J46" s="1364"/>
      <c r="K46" s="1365"/>
      <c r="L46" s="1365"/>
      <c r="M46" s="1365"/>
      <c r="N46" s="1359"/>
      <c r="O46" s="1361"/>
      <c r="P46" s="1363"/>
      <c r="Q46" s="228" t="s">
        <v>291</v>
      </c>
      <c r="R46" s="215">
        <v>90</v>
      </c>
      <c r="S46" s="215">
        <v>90</v>
      </c>
      <c r="T46" s="209">
        <v>90</v>
      </c>
      <c r="U46" s="809"/>
      <c r="V46" s="809"/>
      <c r="W46" s="809"/>
      <c r="X46" s="809"/>
    </row>
    <row r="47" spans="1:24" ht="24.6" customHeight="1" x14ac:dyDescent="0.25">
      <c r="A47" s="1220"/>
      <c r="B47" s="1045"/>
      <c r="C47" s="1047"/>
      <c r="D47" s="1049"/>
      <c r="E47" s="1051"/>
      <c r="F47" s="1054"/>
      <c r="G47" s="1020"/>
      <c r="H47" s="1020"/>
      <c r="I47" s="1020"/>
      <c r="J47" s="1013"/>
      <c r="K47" s="1015"/>
      <c r="L47" s="1015"/>
      <c r="M47" s="1015"/>
      <c r="N47" s="1359"/>
      <c r="O47" s="1362"/>
      <c r="P47" s="1177"/>
      <c r="Q47" s="228" t="s">
        <v>290</v>
      </c>
      <c r="R47" s="215">
        <v>1</v>
      </c>
      <c r="S47" s="215">
        <v>1</v>
      </c>
      <c r="T47" s="209">
        <v>1</v>
      </c>
      <c r="U47" s="809"/>
      <c r="V47" s="809"/>
      <c r="W47" s="809"/>
      <c r="X47" s="809"/>
    </row>
    <row r="48" spans="1:24" ht="22.5" thickBot="1" x14ac:dyDescent="0.3">
      <c r="A48" s="1221"/>
      <c r="B48" s="1029"/>
      <c r="C48" s="1031"/>
      <c r="D48" s="1034"/>
      <c r="E48" s="1052"/>
      <c r="F48" s="1055"/>
      <c r="G48" s="1043"/>
      <c r="H48" s="1021"/>
      <c r="I48" s="1021"/>
      <c r="J48" s="185" t="s">
        <v>26</v>
      </c>
      <c r="K48" s="184">
        <f t="shared" ref="K48:P48" si="7">SUM(K44)</f>
        <v>107500</v>
      </c>
      <c r="L48" s="184">
        <f t="shared" si="7"/>
        <v>107500</v>
      </c>
      <c r="M48" s="184">
        <f t="shared" si="7"/>
        <v>0</v>
      </c>
      <c r="N48" s="183">
        <f t="shared" si="7"/>
        <v>0</v>
      </c>
      <c r="O48" s="182">
        <f t="shared" si="7"/>
        <v>0</v>
      </c>
      <c r="P48" s="183">
        <f t="shared" si="7"/>
        <v>0</v>
      </c>
      <c r="Q48" s="207" t="s">
        <v>54</v>
      </c>
      <c r="R48" s="179"/>
      <c r="S48" s="179"/>
      <c r="T48" s="178"/>
      <c r="U48" s="809"/>
      <c r="V48" s="809"/>
      <c r="W48" s="809"/>
      <c r="X48" s="809"/>
    </row>
    <row r="49" spans="1:24" ht="21.6" customHeight="1" x14ac:dyDescent="0.25">
      <c r="A49" s="1219" t="s">
        <v>28</v>
      </c>
      <c r="B49" s="1028" t="s">
        <v>27</v>
      </c>
      <c r="C49" s="1030" t="s">
        <v>24</v>
      </c>
      <c r="D49" s="1033" t="s">
        <v>27</v>
      </c>
      <c r="E49" s="1081" t="s">
        <v>34</v>
      </c>
      <c r="F49" s="1079" t="s">
        <v>289</v>
      </c>
      <c r="G49" s="1042" t="s">
        <v>75</v>
      </c>
      <c r="H49" s="1056" t="s">
        <v>288</v>
      </c>
      <c r="I49" s="1056" t="s">
        <v>751</v>
      </c>
      <c r="J49" s="532" t="s">
        <v>711</v>
      </c>
      <c r="K49" s="635">
        <v>126400</v>
      </c>
      <c r="L49" s="635">
        <v>126400</v>
      </c>
      <c r="M49" s="635">
        <v>3700</v>
      </c>
      <c r="N49" s="802"/>
      <c r="O49" s="227"/>
      <c r="P49" s="226"/>
      <c r="Q49" s="225" t="s">
        <v>287</v>
      </c>
      <c r="R49" s="604">
        <v>670</v>
      </c>
      <c r="S49" s="604">
        <v>650</v>
      </c>
      <c r="T49" s="202">
        <v>630</v>
      </c>
      <c r="U49" s="809"/>
      <c r="V49" s="809"/>
      <c r="W49" s="809"/>
      <c r="X49" s="809"/>
    </row>
    <row r="50" spans="1:24" ht="18" customHeight="1" x14ac:dyDescent="0.25">
      <c r="A50" s="1220"/>
      <c r="B50" s="1045"/>
      <c r="C50" s="1047"/>
      <c r="D50" s="1049"/>
      <c r="E50" s="1051"/>
      <c r="F50" s="1054"/>
      <c r="G50" s="1020"/>
      <c r="H50" s="1020"/>
      <c r="I50" s="1020"/>
      <c r="J50" s="224" t="s">
        <v>286</v>
      </c>
      <c r="K50" s="223"/>
      <c r="L50" s="223"/>
      <c r="M50" s="223"/>
      <c r="N50" s="222"/>
      <c r="O50" s="221"/>
      <c r="P50" s="220"/>
      <c r="Q50" s="164" t="s">
        <v>285</v>
      </c>
      <c r="R50" s="607">
        <v>22</v>
      </c>
      <c r="S50" s="607">
        <v>22</v>
      </c>
      <c r="T50" s="608">
        <v>23</v>
      </c>
      <c r="U50" s="809"/>
      <c r="V50" s="809"/>
      <c r="W50" s="809"/>
      <c r="X50" s="809"/>
    </row>
    <row r="51" spans="1:24" ht="15.75" thickBot="1" x14ac:dyDescent="0.3">
      <c r="A51" s="1221"/>
      <c r="B51" s="1029"/>
      <c r="C51" s="1031"/>
      <c r="D51" s="1034"/>
      <c r="E51" s="1082"/>
      <c r="F51" s="1055"/>
      <c r="G51" s="1043"/>
      <c r="H51" s="1021"/>
      <c r="I51" s="1021"/>
      <c r="J51" s="185" t="s">
        <v>26</v>
      </c>
      <c r="K51" s="184">
        <f t="shared" ref="K51:P51" si="8">SUM(K49,K50)</f>
        <v>126400</v>
      </c>
      <c r="L51" s="184">
        <f t="shared" si="8"/>
        <v>126400</v>
      </c>
      <c r="M51" s="184">
        <f t="shared" si="8"/>
        <v>3700</v>
      </c>
      <c r="N51" s="183">
        <f t="shared" si="8"/>
        <v>0</v>
      </c>
      <c r="O51" s="182">
        <f t="shared" si="8"/>
        <v>0</v>
      </c>
      <c r="P51" s="184">
        <f t="shared" si="8"/>
        <v>0</v>
      </c>
      <c r="Q51" s="219"/>
      <c r="R51" s="603"/>
      <c r="S51" s="603"/>
      <c r="T51" s="605"/>
      <c r="U51" s="809"/>
      <c r="V51" s="809"/>
      <c r="W51" s="809"/>
      <c r="X51" s="809"/>
    </row>
    <row r="52" spans="1:24" ht="18" customHeight="1" x14ac:dyDescent="0.25">
      <c r="A52" s="1219" t="s">
        <v>28</v>
      </c>
      <c r="B52" s="1143" t="s">
        <v>27</v>
      </c>
      <c r="C52" s="1089" t="s">
        <v>24</v>
      </c>
      <c r="D52" s="1032" t="s">
        <v>27</v>
      </c>
      <c r="E52" s="1090" t="s">
        <v>66</v>
      </c>
      <c r="F52" s="1079" t="s">
        <v>284</v>
      </c>
      <c r="G52" s="1041" t="s">
        <v>75</v>
      </c>
      <c r="H52" s="1056" t="s">
        <v>123</v>
      </c>
      <c r="I52" s="591" t="s">
        <v>757</v>
      </c>
      <c r="J52" s="532" t="s">
        <v>25</v>
      </c>
      <c r="K52" s="533"/>
      <c r="L52" s="533"/>
      <c r="M52" s="533"/>
      <c r="N52" s="534"/>
      <c r="O52" s="218"/>
      <c r="P52" s="217"/>
      <c r="Q52" s="191" t="s">
        <v>283</v>
      </c>
      <c r="R52" s="190">
        <v>120</v>
      </c>
      <c r="S52" s="190">
        <v>110</v>
      </c>
      <c r="T52" s="202">
        <v>100</v>
      </c>
      <c r="U52" s="809"/>
      <c r="V52" s="809"/>
      <c r="W52" s="809"/>
      <c r="X52" s="809"/>
    </row>
    <row r="53" spans="1:24" ht="21" customHeight="1" x14ac:dyDescent="0.25">
      <c r="A53" s="1220"/>
      <c r="B53" s="1369"/>
      <c r="C53" s="1047"/>
      <c r="D53" s="1049"/>
      <c r="E53" s="1051"/>
      <c r="F53" s="1054"/>
      <c r="G53" s="1020"/>
      <c r="H53" s="1020"/>
      <c r="I53" s="597" t="s">
        <v>758</v>
      </c>
      <c r="J53" s="795" t="s">
        <v>266</v>
      </c>
      <c r="K53" s="796">
        <v>138000</v>
      </c>
      <c r="L53" s="796">
        <v>138000</v>
      </c>
      <c r="M53" s="796"/>
      <c r="N53" s="797"/>
      <c r="O53" s="211"/>
      <c r="P53" s="192"/>
      <c r="Q53" s="216" t="s">
        <v>282</v>
      </c>
      <c r="R53" s="215">
        <v>1</v>
      </c>
      <c r="S53" s="215">
        <v>1</v>
      </c>
      <c r="T53" s="209">
        <v>1</v>
      </c>
      <c r="U53" s="809"/>
      <c r="V53" s="809"/>
      <c r="W53" s="809"/>
      <c r="X53" s="809"/>
    </row>
    <row r="54" spans="1:24" ht="20.25" customHeight="1" x14ac:dyDescent="0.25">
      <c r="A54" s="1220"/>
      <c r="B54" s="1369"/>
      <c r="C54" s="1047"/>
      <c r="D54" s="1049"/>
      <c r="E54" s="1051"/>
      <c r="F54" s="1054"/>
      <c r="G54" s="1020"/>
      <c r="H54" s="1020"/>
      <c r="I54" s="597"/>
      <c r="J54" s="214" t="s">
        <v>202</v>
      </c>
      <c r="K54" s="213"/>
      <c r="L54" s="213"/>
      <c r="M54" s="213"/>
      <c r="N54" s="212"/>
      <c r="O54" s="211"/>
      <c r="P54" s="192"/>
      <c r="Q54" s="210" t="s">
        <v>281</v>
      </c>
      <c r="R54" s="604">
        <v>1</v>
      </c>
      <c r="S54" s="604">
        <v>1</v>
      </c>
      <c r="T54" s="209">
        <v>1</v>
      </c>
      <c r="U54" s="809"/>
      <c r="V54" s="809"/>
      <c r="W54" s="809"/>
      <c r="X54" s="809"/>
    </row>
    <row r="55" spans="1:24" ht="15.75" thickBot="1" x14ac:dyDescent="0.3">
      <c r="A55" s="1221"/>
      <c r="B55" s="1144"/>
      <c r="C55" s="1031"/>
      <c r="D55" s="1034"/>
      <c r="E55" s="1082"/>
      <c r="F55" s="1055"/>
      <c r="G55" s="1043"/>
      <c r="H55" s="1021"/>
      <c r="I55" s="894"/>
      <c r="J55" s="185" t="s">
        <v>26</v>
      </c>
      <c r="K55" s="184">
        <f>SUM(K52:K54)</f>
        <v>138000</v>
      </c>
      <c r="L55" s="184">
        <f>SUM(L52,L54)</f>
        <v>0</v>
      </c>
      <c r="M55" s="184">
        <f>SUM(M52,M54)</f>
        <v>0</v>
      </c>
      <c r="N55" s="181">
        <f>SUM(N52,N54)</f>
        <v>0</v>
      </c>
      <c r="O55" s="182">
        <f>SUM(O52,O54)</f>
        <v>0</v>
      </c>
      <c r="P55" s="181">
        <f>SUM(P52,P54)</f>
        <v>0</v>
      </c>
      <c r="Q55" s="180"/>
      <c r="R55" s="179"/>
      <c r="S55" s="179"/>
      <c r="T55" s="178"/>
      <c r="U55" s="809"/>
      <c r="V55" s="809"/>
      <c r="W55" s="809"/>
      <c r="X55" s="809"/>
    </row>
    <row r="56" spans="1:24" x14ac:dyDescent="0.25">
      <c r="A56" s="1219" t="s">
        <v>28</v>
      </c>
      <c r="B56" s="1045" t="s">
        <v>27</v>
      </c>
      <c r="C56" s="1047" t="s">
        <v>24</v>
      </c>
      <c r="D56" s="1049" t="s">
        <v>27</v>
      </c>
      <c r="E56" s="1051" t="s">
        <v>76</v>
      </c>
      <c r="F56" s="1054" t="s">
        <v>280</v>
      </c>
      <c r="G56" s="1020" t="s">
        <v>152</v>
      </c>
      <c r="H56" s="1056" t="s">
        <v>279</v>
      </c>
      <c r="I56" s="1056" t="s">
        <v>722</v>
      </c>
      <c r="J56" s="795" t="s">
        <v>25</v>
      </c>
      <c r="K56" s="796">
        <v>198700</v>
      </c>
      <c r="L56" s="796">
        <v>198700</v>
      </c>
      <c r="M56" s="796"/>
      <c r="N56" s="797"/>
      <c r="O56" s="193"/>
      <c r="P56" s="192"/>
      <c r="Q56" s="602" t="s">
        <v>278</v>
      </c>
      <c r="R56" s="604">
        <v>1473</v>
      </c>
      <c r="S56" s="604">
        <v>1380</v>
      </c>
      <c r="T56" s="606">
        <v>1320</v>
      </c>
      <c r="U56" s="809" t="s">
        <v>56</v>
      </c>
      <c r="V56" s="809"/>
      <c r="W56" s="809"/>
      <c r="X56" s="809"/>
    </row>
    <row r="57" spans="1:24" ht="22.5" thickBot="1" x14ac:dyDescent="0.3">
      <c r="A57" s="1221"/>
      <c r="B57" s="1029"/>
      <c r="C57" s="1031"/>
      <c r="D57" s="1034"/>
      <c r="E57" s="1052"/>
      <c r="F57" s="1055"/>
      <c r="G57" s="1043"/>
      <c r="H57" s="1021"/>
      <c r="I57" s="1021"/>
      <c r="J57" s="185" t="s">
        <v>26</v>
      </c>
      <c r="K57" s="184">
        <f t="shared" ref="K57:P57" si="9">SUM(K56)</f>
        <v>198700</v>
      </c>
      <c r="L57" s="184">
        <f t="shared" si="9"/>
        <v>198700</v>
      </c>
      <c r="M57" s="184">
        <f t="shared" si="9"/>
        <v>0</v>
      </c>
      <c r="N57" s="181">
        <f t="shared" si="9"/>
        <v>0</v>
      </c>
      <c r="O57" s="208">
        <f t="shared" si="9"/>
        <v>0</v>
      </c>
      <c r="P57" s="184">
        <f t="shared" si="9"/>
        <v>0</v>
      </c>
      <c r="Q57" s="207" t="s">
        <v>54</v>
      </c>
      <c r="R57" s="206"/>
      <c r="S57" s="206"/>
      <c r="T57" s="205"/>
      <c r="U57" s="809"/>
      <c r="V57" s="809"/>
      <c r="W57" s="809"/>
      <c r="X57" s="809"/>
    </row>
    <row r="58" spans="1:24" ht="21" customHeight="1" x14ac:dyDescent="0.25">
      <c r="A58" s="1385" t="s">
        <v>28</v>
      </c>
      <c r="B58" s="1379" t="s">
        <v>27</v>
      </c>
      <c r="C58" s="1030" t="s">
        <v>24</v>
      </c>
      <c r="D58" s="1032" t="s">
        <v>27</v>
      </c>
      <c r="E58" s="1090" t="s">
        <v>77</v>
      </c>
      <c r="F58" s="1079" t="s">
        <v>277</v>
      </c>
      <c r="G58" s="1041" t="s">
        <v>271</v>
      </c>
      <c r="H58" s="1056" t="s">
        <v>123</v>
      </c>
      <c r="I58" s="1056" t="s">
        <v>275</v>
      </c>
      <c r="J58" s="799" t="s">
        <v>266</v>
      </c>
      <c r="K58" s="635">
        <v>715800</v>
      </c>
      <c r="L58" s="635">
        <v>715800</v>
      </c>
      <c r="M58" s="635">
        <v>705300</v>
      </c>
      <c r="N58" s="800"/>
      <c r="O58" s="801"/>
      <c r="P58" s="800"/>
      <c r="Q58" s="204" t="s">
        <v>274</v>
      </c>
      <c r="R58" s="203">
        <v>1883</v>
      </c>
      <c r="S58" s="203">
        <v>1851</v>
      </c>
      <c r="T58" s="202">
        <v>1825</v>
      </c>
      <c r="U58" s="809"/>
      <c r="V58" s="809"/>
      <c r="W58" s="809"/>
      <c r="X58" s="809"/>
    </row>
    <row r="59" spans="1:24" ht="25.9" customHeight="1" x14ac:dyDescent="0.25">
      <c r="A59" s="1386"/>
      <c r="B59" s="1370"/>
      <c r="C59" s="1047"/>
      <c r="D59" s="1049"/>
      <c r="E59" s="1051"/>
      <c r="F59" s="1054"/>
      <c r="G59" s="1020"/>
      <c r="H59" s="1020"/>
      <c r="I59" s="1020"/>
      <c r="J59" s="795" t="s">
        <v>25</v>
      </c>
      <c r="K59" s="796"/>
      <c r="L59" s="796"/>
      <c r="M59" s="796"/>
      <c r="N59" s="797"/>
      <c r="O59" s="798"/>
      <c r="P59" s="797"/>
      <c r="Q59" s="201" t="s">
        <v>273</v>
      </c>
      <c r="R59" s="200">
        <v>55.5</v>
      </c>
      <c r="S59" s="200">
        <v>58.5</v>
      </c>
      <c r="T59" s="199">
        <v>61.5</v>
      </c>
      <c r="U59" s="809"/>
      <c r="V59" s="809"/>
      <c r="W59" s="809"/>
      <c r="X59" s="809"/>
    </row>
    <row r="60" spans="1:24" ht="20.45" customHeight="1" thickBot="1" x14ac:dyDescent="0.3">
      <c r="A60" s="1387"/>
      <c r="B60" s="1380"/>
      <c r="C60" s="1381"/>
      <c r="D60" s="1382"/>
      <c r="E60" s="1383"/>
      <c r="F60" s="1142"/>
      <c r="G60" s="1384"/>
      <c r="H60" s="1020"/>
      <c r="I60" s="1020"/>
      <c r="J60" s="198" t="s">
        <v>26</v>
      </c>
      <c r="K60" s="197">
        <f t="shared" ref="K60:P60" si="10">SUM(K58,K59)</f>
        <v>715800</v>
      </c>
      <c r="L60" s="197">
        <f t="shared" si="10"/>
        <v>715800</v>
      </c>
      <c r="M60" s="197">
        <f t="shared" si="10"/>
        <v>705300</v>
      </c>
      <c r="N60" s="840">
        <f t="shared" si="10"/>
        <v>0</v>
      </c>
      <c r="O60" s="196">
        <f t="shared" si="10"/>
        <v>0</v>
      </c>
      <c r="P60" s="195">
        <f t="shared" si="10"/>
        <v>0</v>
      </c>
      <c r="Q60" s="194"/>
      <c r="R60" s="179"/>
      <c r="S60" s="179"/>
      <c r="T60" s="178"/>
      <c r="U60" s="809"/>
      <c r="V60" s="809"/>
      <c r="W60" s="809"/>
      <c r="X60" s="809"/>
    </row>
    <row r="61" spans="1:24" x14ac:dyDescent="0.25">
      <c r="A61" s="1219" t="s">
        <v>28</v>
      </c>
      <c r="B61" s="1074" t="s">
        <v>27</v>
      </c>
      <c r="C61" s="1075" t="s">
        <v>24</v>
      </c>
      <c r="D61" s="1076" t="s">
        <v>27</v>
      </c>
      <c r="E61" s="1077" t="s">
        <v>78</v>
      </c>
      <c r="F61" s="1140" t="s">
        <v>272</v>
      </c>
      <c r="G61" s="1056" t="s">
        <v>271</v>
      </c>
      <c r="H61" s="1056" t="s">
        <v>40</v>
      </c>
      <c r="I61" s="1056" t="s">
        <v>753</v>
      </c>
      <c r="J61" s="532" t="s">
        <v>266</v>
      </c>
      <c r="K61" s="533">
        <v>553300</v>
      </c>
      <c r="L61" s="533">
        <v>553300</v>
      </c>
      <c r="M61" s="533">
        <v>545000</v>
      </c>
      <c r="N61" s="534"/>
      <c r="O61" s="841"/>
      <c r="P61" s="534"/>
      <c r="Q61" s="191" t="s">
        <v>269</v>
      </c>
      <c r="R61" s="190">
        <v>15</v>
      </c>
      <c r="S61" s="190">
        <v>15</v>
      </c>
      <c r="T61" s="189">
        <v>15</v>
      </c>
      <c r="U61" s="809"/>
      <c r="V61" s="809"/>
      <c r="W61" s="809"/>
      <c r="X61" s="809"/>
    </row>
    <row r="62" spans="1:24" x14ac:dyDescent="0.25">
      <c r="A62" s="1220"/>
      <c r="B62" s="1045"/>
      <c r="C62" s="1047"/>
      <c r="D62" s="1049"/>
      <c r="E62" s="1051"/>
      <c r="F62" s="1054"/>
      <c r="G62" s="1020"/>
      <c r="H62" s="1020"/>
      <c r="I62" s="1020"/>
      <c r="J62" s="795" t="s">
        <v>25</v>
      </c>
      <c r="K62" s="796"/>
      <c r="L62" s="796"/>
      <c r="M62" s="796"/>
      <c r="N62" s="797"/>
      <c r="O62" s="798"/>
      <c r="P62" s="797"/>
      <c r="Q62" s="188" t="s">
        <v>268</v>
      </c>
      <c r="R62" s="187">
        <v>37.25</v>
      </c>
      <c r="S62" s="187">
        <v>37.25</v>
      </c>
      <c r="T62" s="186">
        <v>37.25</v>
      </c>
      <c r="U62" s="809"/>
      <c r="V62" s="809"/>
      <c r="W62" s="809"/>
      <c r="X62" s="809"/>
    </row>
    <row r="63" spans="1:24" ht="15.75" thickBot="1" x14ac:dyDescent="0.3">
      <c r="A63" s="1221"/>
      <c r="B63" s="1046"/>
      <c r="C63" s="1048"/>
      <c r="D63" s="1050"/>
      <c r="E63" s="1052"/>
      <c r="F63" s="1055"/>
      <c r="G63" s="1021"/>
      <c r="H63" s="1021"/>
      <c r="I63" s="1021"/>
      <c r="J63" s="185" t="s">
        <v>26</v>
      </c>
      <c r="K63" s="184">
        <f t="shared" ref="K63:P63" si="11">SUM(K61,K62)</f>
        <v>553300</v>
      </c>
      <c r="L63" s="184">
        <f t="shared" si="11"/>
        <v>553300</v>
      </c>
      <c r="M63" s="184">
        <f t="shared" si="11"/>
        <v>545000</v>
      </c>
      <c r="N63" s="183">
        <f t="shared" si="11"/>
        <v>0</v>
      </c>
      <c r="O63" s="182">
        <f t="shared" si="11"/>
        <v>0</v>
      </c>
      <c r="P63" s="181">
        <f t="shared" si="11"/>
        <v>0</v>
      </c>
      <c r="Q63" s="180"/>
      <c r="R63" s="179"/>
      <c r="S63" s="179"/>
      <c r="T63" s="178"/>
      <c r="U63" s="809" t="s">
        <v>56</v>
      </c>
      <c r="V63" s="809"/>
      <c r="W63" s="809"/>
      <c r="X63" s="809"/>
    </row>
    <row r="64" spans="1:24" ht="15.75" thickBot="1" x14ac:dyDescent="0.3">
      <c r="A64" s="585" t="s">
        <v>28</v>
      </c>
      <c r="B64" s="819" t="s">
        <v>27</v>
      </c>
      <c r="C64" s="815" t="s">
        <v>24</v>
      </c>
      <c r="D64" s="26" t="s">
        <v>27</v>
      </c>
      <c r="E64" s="995" t="s">
        <v>55</v>
      </c>
      <c r="F64" s="996"/>
      <c r="G64" s="996"/>
      <c r="H64" s="996"/>
      <c r="I64" s="996"/>
      <c r="J64" s="997"/>
      <c r="K64" s="254">
        <f t="shared" ref="K64:P64" si="12">SUM(K28,K32,K36,K41,K43,K48,K51,K55,K60,K63,K57,)</f>
        <v>13091500</v>
      </c>
      <c r="L64" s="254">
        <f t="shared" si="12"/>
        <v>11795000</v>
      </c>
      <c r="M64" s="254">
        <f t="shared" si="12"/>
        <v>9857800</v>
      </c>
      <c r="N64" s="254">
        <f t="shared" si="12"/>
        <v>57700</v>
      </c>
      <c r="O64" s="254">
        <f t="shared" si="12"/>
        <v>0</v>
      </c>
      <c r="P64" s="254">
        <f t="shared" si="12"/>
        <v>0</v>
      </c>
      <c r="Q64" s="253"/>
      <c r="R64" s="822"/>
      <c r="S64" s="823"/>
      <c r="T64" s="824"/>
      <c r="U64" s="809"/>
      <c r="V64" s="809"/>
      <c r="W64" s="809"/>
      <c r="X64" s="809"/>
    </row>
    <row r="65" spans="1:24" ht="15.75" thickBot="1" x14ac:dyDescent="0.3">
      <c r="A65" s="584" t="s">
        <v>28</v>
      </c>
      <c r="B65" s="819" t="s">
        <v>27</v>
      </c>
      <c r="C65" s="815" t="s">
        <v>24</v>
      </c>
      <c r="D65" s="48"/>
      <c r="E65" s="998" t="s">
        <v>110</v>
      </c>
      <c r="F65" s="999"/>
      <c r="G65" s="999"/>
      <c r="H65" s="999"/>
      <c r="I65" s="999"/>
      <c r="J65" s="1000"/>
      <c r="K65" s="825">
        <f t="shared" ref="K65:P65" si="13">SUM(K23,K64)</f>
        <v>13420700</v>
      </c>
      <c r="L65" s="825">
        <f t="shared" si="13"/>
        <v>12122200</v>
      </c>
      <c r="M65" s="825">
        <f t="shared" si="13"/>
        <v>10063400</v>
      </c>
      <c r="N65" s="825">
        <f t="shared" si="13"/>
        <v>59700</v>
      </c>
      <c r="O65" s="825">
        <f t="shared" si="13"/>
        <v>0</v>
      </c>
      <c r="P65" s="825">
        <f t="shared" si="13"/>
        <v>0</v>
      </c>
      <c r="Q65" s="826"/>
      <c r="R65" s="827"/>
      <c r="S65" s="828"/>
      <c r="T65" s="829"/>
      <c r="U65" s="809"/>
      <c r="V65" s="809"/>
      <c r="W65" s="809"/>
      <c r="X65" s="809"/>
    </row>
    <row r="66" spans="1:24" ht="15.75" thickBot="1" x14ac:dyDescent="0.3">
      <c r="A66" s="8" t="s">
        <v>28</v>
      </c>
      <c r="B66" s="819" t="s">
        <v>27</v>
      </c>
      <c r="C66" s="830"/>
      <c r="D66" s="55"/>
      <c r="E66" s="1001" t="s">
        <v>26</v>
      </c>
      <c r="F66" s="1002"/>
      <c r="G66" s="1002"/>
      <c r="H66" s="1002"/>
      <c r="I66" s="1002"/>
      <c r="J66" s="1003"/>
      <c r="K66" s="831">
        <f t="shared" ref="K66:P66" si="14">SUM(K65)</f>
        <v>13420700</v>
      </c>
      <c r="L66" s="831">
        <f t="shared" si="14"/>
        <v>12122200</v>
      </c>
      <c r="M66" s="831">
        <f t="shared" si="14"/>
        <v>10063400</v>
      </c>
      <c r="N66" s="831">
        <f t="shared" si="14"/>
        <v>59700</v>
      </c>
      <c r="O66" s="831">
        <f t="shared" si="14"/>
        <v>0</v>
      </c>
      <c r="P66" s="831">
        <f t="shared" si="14"/>
        <v>0</v>
      </c>
      <c r="Q66" s="832"/>
      <c r="R66" s="833"/>
      <c r="S66" s="834"/>
      <c r="T66" s="835"/>
      <c r="U66" s="809"/>
      <c r="V66" s="809"/>
      <c r="W66" s="809"/>
      <c r="X66" s="809"/>
    </row>
    <row r="70" spans="1:24" ht="38.25" x14ac:dyDescent="0.25">
      <c r="F70" s="616" t="s">
        <v>111</v>
      </c>
      <c r="G70" s="537" t="s">
        <v>25</v>
      </c>
      <c r="H70" s="538">
        <f>SUM(K12,K17,K26,K29,K34,K38,K42,K52,K56,K59,K62)</f>
        <v>4779000</v>
      </c>
      <c r="I70" s="538">
        <f t="shared" ref="I70:K70" si="15">SUM(L12,L17,L26,L29,L34,L38,L42,L52,L56,L59,L62)</f>
        <v>4716300</v>
      </c>
      <c r="J70" s="538">
        <f t="shared" si="15"/>
        <v>3574700</v>
      </c>
      <c r="K70" s="538">
        <f t="shared" si="15"/>
        <v>62700</v>
      </c>
    </row>
    <row r="71" spans="1:24" x14ac:dyDescent="0.25">
      <c r="F71" s="616" t="s">
        <v>267</v>
      </c>
      <c r="G71" s="537" t="s">
        <v>266</v>
      </c>
      <c r="H71" s="538">
        <f>SUM(K13,K21,K25,K30,K33,K44,K53,K58,K61)</f>
        <v>7233600</v>
      </c>
      <c r="I71" s="538">
        <f t="shared" ref="I71:K71" si="16">SUM(L13,L21,L25,L30,L33,L44,L53,L58,L61)</f>
        <v>7233600</v>
      </c>
      <c r="J71" s="538">
        <f t="shared" si="16"/>
        <v>6867200</v>
      </c>
      <c r="K71" s="538">
        <f t="shared" si="16"/>
        <v>0</v>
      </c>
      <c r="L71" s="177"/>
    </row>
    <row r="72" spans="1:24" ht="25.5" x14ac:dyDescent="0.25">
      <c r="F72" s="616" t="s">
        <v>113</v>
      </c>
      <c r="G72" s="537" t="s">
        <v>51</v>
      </c>
      <c r="H72" s="538">
        <f>SUM(K14,K27,K31,K35,K40)</f>
        <v>707100</v>
      </c>
      <c r="I72" s="538">
        <f t="shared" ref="I72:K72" si="17">SUM(L14,L27,L31,L35,L40)</f>
        <v>704100</v>
      </c>
      <c r="J72" s="538">
        <f t="shared" si="17"/>
        <v>186300</v>
      </c>
      <c r="K72" s="538">
        <f t="shared" si="17"/>
        <v>3000</v>
      </c>
    </row>
    <row r="73" spans="1:24" x14ac:dyDescent="0.25">
      <c r="F73" s="612" t="s">
        <v>265</v>
      </c>
      <c r="G73" s="62" t="s">
        <v>25</v>
      </c>
      <c r="H73" s="538">
        <f>SUM(K49)</f>
        <v>126400</v>
      </c>
      <c r="I73" s="538">
        <f t="shared" ref="I73:K73" si="18">SUM(L49)</f>
        <v>126400</v>
      </c>
      <c r="J73" s="538">
        <f t="shared" si="18"/>
        <v>3700</v>
      </c>
      <c r="K73" s="538">
        <f t="shared" si="18"/>
        <v>0</v>
      </c>
    </row>
    <row r="74" spans="1:24" ht="25.5" x14ac:dyDescent="0.25">
      <c r="F74" s="612" t="s">
        <v>264</v>
      </c>
      <c r="G74" s="62" t="s">
        <v>263</v>
      </c>
      <c r="H74" s="538">
        <f>SUM(K39)</f>
        <v>501000</v>
      </c>
      <c r="I74" s="538">
        <f t="shared" ref="I74:K74" si="19">SUM(L39)</f>
        <v>501000</v>
      </c>
      <c r="J74" s="538">
        <f t="shared" si="19"/>
        <v>399000</v>
      </c>
      <c r="K74" s="538">
        <f t="shared" si="19"/>
        <v>0</v>
      </c>
    </row>
    <row r="75" spans="1:24" ht="51" x14ac:dyDescent="0.25">
      <c r="F75" s="612" t="s">
        <v>682</v>
      </c>
      <c r="G75" s="62" t="s">
        <v>245</v>
      </c>
      <c r="H75" s="468">
        <f>SUM(K20)</f>
        <v>73600</v>
      </c>
      <c r="I75" s="468">
        <f t="shared" ref="I75:K75" si="20">SUM(L20)</f>
        <v>73600</v>
      </c>
      <c r="J75" s="468">
        <f t="shared" si="20"/>
        <v>0</v>
      </c>
      <c r="K75" s="468">
        <f t="shared" si="20"/>
        <v>0</v>
      </c>
    </row>
    <row r="76" spans="1:24" ht="25.5" x14ac:dyDescent="0.25">
      <c r="F76" s="612" t="s">
        <v>262</v>
      </c>
      <c r="G76" s="62" t="s">
        <v>261</v>
      </c>
      <c r="H76" s="467"/>
      <c r="I76" s="467"/>
      <c r="J76" s="467"/>
      <c r="K76" s="467"/>
    </row>
    <row r="77" spans="1:24" ht="25.5" x14ac:dyDescent="0.25">
      <c r="F77" s="614" t="s">
        <v>114</v>
      </c>
      <c r="G77" s="471"/>
      <c r="H77" s="540">
        <f>SUM(H70:H76)</f>
        <v>13420700</v>
      </c>
      <c r="I77" s="540">
        <f t="shared" ref="I77:K77" si="21">SUM(I70:I76)</f>
        <v>13355000</v>
      </c>
      <c r="J77" s="540">
        <f t="shared" si="21"/>
        <v>11030900</v>
      </c>
      <c r="K77" s="540">
        <f t="shared" si="21"/>
        <v>65700</v>
      </c>
    </row>
  </sheetData>
  <mergeCells count="191">
    <mergeCell ref="E64:J64"/>
    <mergeCell ref="E65:J65"/>
    <mergeCell ref="E66:J66"/>
    <mergeCell ref="B61:B63"/>
    <mergeCell ref="C61:C63"/>
    <mergeCell ref="D61:D63"/>
    <mergeCell ref="E61:E63"/>
    <mergeCell ref="F61:F63"/>
    <mergeCell ref="G61:G63"/>
    <mergeCell ref="H61:H63"/>
    <mergeCell ref="I61:I63"/>
    <mergeCell ref="A61:A63"/>
    <mergeCell ref="B58:B60"/>
    <mergeCell ref="C58:C60"/>
    <mergeCell ref="D58:D60"/>
    <mergeCell ref="E58:E60"/>
    <mergeCell ref="F58:F60"/>
    <mergeCell ref="G58:G60"/>
    <mergeCell ref="H58:H60"/>
    <mergeCell ref="I58:I60"/>
    <mergeCell ref="A58:A60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K5:N5"/>
    <mergeCell ref="O5:O7"/>
    <mergeCell ref="P5:P7"/>
    <mergeCell ref="B8:T8"/>
    <mergeCell ref="C9:T9"/>
    <mergeCell ref="D10:T10"/>
    <mergeCell ref="G5:G7"/>
    <mergeCell ref="Q5:T5"/>
    <mergeCell ref="K6:K7"/>
    <mergeCell ref="L6:M6"/>
    <mergeCell ref="N6:N7"/>
    <mergeCell ref="Q6:Q7"/>
    <mergeCell ref="R6:T6"/>
    <mergeCell ref="H5:H7"/>
    <mergeCell ref="I5:I7"/>
    <mergeCell ref="J5:J7"/>
    <mergeCell ref="B17:B19"/>
    <mergeCell ref="C17:C19"/>
    <mergeCell ref="D17:D19"/>
    <mergeCell ref="E17:E19"/>
    <mergeCell ref="F17:F19"/>
    <mergeCell ref="G17:G19"/>
    <mergeCell ref="H17:H19"/>
    <mergeCell ref="E11:T11"/>
    <mergeCell ref="B12:B16"/>
    <mergeCell ref="C12:C16"/>
    <mergeCell ref="D12:D16"/>
    <mergeCell ref="E12:E16"/>
    <mergeCell ref="F12:F16"/>
    <mergeCell ref="J14:J15"/>
    <mergeCell ref="K14:K15"/>
    <mergeCell ref="L14:L15"/>
    <mergeCell ref="N14:N15"/>
    <mergeCell ref="O14:O15"/>
    <mergeCell ref="P14:P15"/>
    <mergeCell ref="M14:M15"/>
    <mergeCell ref="I17:I19"/>
    <mergeCell ref="I14:I15"/>
    <mergeCell ref="A25:A28"/>
    <mergeCell ref="B25:B28"/>
    <mergeCell ref="C25:C28"/>
    <mergeCell ref="D25:D28"/>
    <mergeCell ref="E25:E28"/>
    <mergeCell ref="F25:F28"/>
    <mergeCell ref="F20:F22"/>
    <mergeCell ref="G12:G16"/>
    <mergeCell ref="C33:C36"/>
    <mergeCell ref="D33:D36"/>
    <mergeCell ref="A20:A22"/>
    <mergeCell ref="A17:A19"/>
    <mergeCell ref="B20:B22"/>
    <mergeCell ref="C20:C22"/>
    <mergeCell ref="D20:D22"/>
    <mergeCell ref="E20:E22"/>
    <mergeCell ref="A12:A16"/>
    <mergeCell ref="E24:T24"/>
    <mergeCell ref="E23:J23"/>
    <mergeCell ref="G20:G22"/>
    <mergeCell ref="H20:H22"/>
    <mergeCell ref="I20:I22"/>
    <mergeCell ref="T26:T27"/>
    <mergeCell ref="H12:H16"/>
    <mergeCell ref="H56:H57"/>
    <mergeCell ref="A37:A41"/>
    <mergeCell ref="B37:B41"/>
    <mergeCell ref="A29:A32"/>
    <mergeCell ref="B29:B32"/>
    <mergeCell ref="C29:C32"/>
    <mergeCell ref="D29:D32"/>
    <mergeCell ref="A33:A36"/>
    <mergeCell ref="B33:B36"/>
    <mergeCell ref="C37:C41"/>
    <mergeCell ref="D37:D41"/>
    <mergeCell ref="E33:E36"/>
    <mergeCell ref="D42:D43"/>
    <mergeCell ref="E42:E43"/>
    <mergeCell ref="A42:A43"/>
    <mergeCell ref="A44:A48"/>
    <mergeCell ref="B44:B48"/>
    <mergeCell ref="H52:H55"/>
    <mergeCell ref="A49:A51"/>
    <mergeCell ref="B49:B51"/>
    <mergeCell ref="C49:C51"/>
    <mergeCell ref="D49:D51"/>
    <mergeCell ref="E49:E51"/>
    <mergeCell ref="I56:I57"/>
    <mergeCell ref="A52:A55"/>
    <mergeCell ref="B52:B55"/>
    <mergeCell ref="C52:C55"/>
    <mergeCell ref="D52:D55"/>
    <mergeCell ref="E52:E55"/>
    <mergeCell ref="F52:F55"/>
    <mergeCell ref="G52:G55"/>
    <mergeCell ref="G42:G43"/>
    <mergeCell ref="H42:H43"/>
    <mergeCell ref="E44:E48"/>
    <mergeCell ref="F44:F48"/>
    <mergeCell ref="G44:G48"/>
    <mergeCell ref="H44:H48"/>
    <mergeCell ref="I44:I48"/>
    <mergeCell ref="A56:A57"/>
    <mergeCell ref="B56:B57"/>
    <mergeCell ref="C56:C57"/>
    <mergeCell ref="D56:D57"/>
    <mergeCell ref="E56:E57"/>
    <mergeCell ref="F56:F57"/>
    <mergeCell ref="B42:B43"/>
    <mergeCell ref="C42:C43"/>
    <mergeCell ref="G56:G57"/>
    <mergeCell ref="I37:I41"/>
    <mergeCell ref="I42:I43"/>
    <mergeCell ref="E29:E32"/>
    <mergeCell ref="F37:F41"/>
    <mergeCell ref="G37:G41"/>
    <mergeCell ref="H37:H41"/>
    <mergeCell ref="F42:F43"/>
    <mergeCell ref="I29:I32"/>
    <mergeCell ref="G25:G28"/>
    <mergeCell ref="H25:H28"/>
    <mergeCell ref="I25:I28"/>
    <mergeCell ref="F33:F36"/>
    <mergeCell ref="G33:G36"/>
    <mergeCell ref="H33:H36"/>
    <mergeCell ref="I33:I36"/>
    <mergeCell ref="F29:F32"/>
    <mergeCell ref="G29:G32"/>
    <mergeCell ref="H29:H32"/>
    <mergeCell ref="E37:E41"/>
    <mergeCell ref="N44:N47"/>
    <mergeCell ref="O44:O47"/>
    <mergeCell ref="P44:P47"/>
    <mergeCell ref="F49:F51"/>
    <mergeCell ref="G49:G51"/>
    <mergeCell ref="H49:H51"/>
    <mergeCell ref="C44:C48"/>
    <mergeCell ref="D44:D48"/>
    <mergeCell ref="J44:J47"/>
    <mergeCell ref="K44:K47"/>
    <mergeCell ref="L44:L47"/>
    <mergeCell ref="M44:M47"/>
    <mergeCell ref="I49:I51"/>
    <mergeCell ref="S26:S27"/>
    <mergeCell ref="R26:R27"/>
    <mergeCell ref="Q26:Q27"/>
    <mergeCell ref="U29:X32"/>
    <mergeCell ref="Q37:Q38"/>
    <mergeCell ref="Q39:Q40"/>
    <mergeCell ref="R37:R38"/>
    <mergeCell ref="S37:S38"/>
    <mergeCell ref="T37:T38"/>
    <mergeCell ref="R39:R40"/>
    <mergeCell ref="S39:S40"/>
    <mergeCell ref="T39:T40"/>
    <mergeCell ref="Q34:Q35"/>
    <mergeCell ref="R34:R35"/>
    <mergeCell ref="S34:S35"/>
    <mergeCell ref="T34:T35"/>
    <mergeCell ref="R29:R31"/>
    <mergeCell ref="S29:S31"/>
    <mergeCell ref="T29:T31"/>
    <mergeCell ref="Q29:Q31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1378F-367D-4D65-9931-90C026827F5A}">
  <sheetPr>
    <pageSetUpPr fitToPage="1"/>
  </sheetPr>
  <dimension ref="A1:DJ62"/>
  <sheetViews>
    <sheetView zoomScale="115" zoomScaleNormal="115" workbookViewId="0">
      <selection activeCell="K18" sqref="K18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  <col min="21" max="21" width="53.14062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481" t="s">
        <v>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Q2" s="1481"/>
      <c r="R2" s="1481"/>
      <c r="S2" s="1481"/>
      <c r="T2" s="1481"/>
    </row>
    <row r="3" spans="1:114" x14ac:dyDescent="0.25">
      <c r="A3" s="1481" t="s">
        <v>378</v>
      </c>
      <c r="B3" s="1481"/>
      <c r="C3" s="1482"/>
      <c r="D3" s="1482"/>
      <c r="E3" s="1482"/>
      <c r="F3" s="1482"/>
      <c r="G3" s="1482"/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</row>
    <row r="4" spans="1:114" ht="15.75" thickBot="1" x14ac:dyDescent="0.3">
      <c r="A4" s="1481" t="s">
        <v>1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</row>
    <row r="5" spans="1:114" ht="14.45" customHeight="1" x14ac:dyDescent="0.25">
      <c r="A5" s="1447" t="s">
        <v>2</v>
      </c>
      <c r="B5" s="1483" t="s">
        <v>3</v>
      </c>
      <c r="C5" s="1447" t="s">
        <v>4</v>
      </c>
      <c r="D5" s="1447" t="s">
        <v>5</v>
      </c>
      <c r="E5" s="1447" t="s">
        <v>6</v>
      </c>
      <c r="F5" s="1449" t="s">
        <v>7</v>
      </c>
      <c r="G5" s="1442" t="s">
        <v>99</v>
      </c>
      <c r="H5" s="1442" t="s">
        <v>9</v>
      </c>
      <c r="I5" s="1442" t="s">
        <v>8</v>
      </c>
      <c r="J5" s="1474" t="s">
        <v>10</v>
      </c>
      <c r="K5" s="1477" t="s">
        <v>11</v>
      </c>
      <c r="L5" s="1478"/>
      <c r="M5" s="1478"/>
      <c r="N5" s="1479"/>
      <c r="O5" s="1480" t="s">
        <v>12</v>
      </c>
      <c r="P5" s="1442" t="s">
        <v>13</v>
      </c>
      <c r="Q5" s="1457" t="s">
        <v>14</v>
      </c>
      <c r="R5" s="1458"/>
      <c r="S5" s="1458"/>
      <c r="T5" s="1459"/>
    </row>
    <row r="6" spans="1:114" x14ac:dyDescent="0.25">
      <c r="A6" s="1448"/>
      <c r="B6" s="1484"/>
      <c r="C6" s="1448"/>
      <c r="D6" s="1448"/>
      <c r="E6" s="1448"/>
      <c r="F6" s="1450"/>
      <c r="G6" s="1443"/>
      <c r="H6" s="1443"/>
      <c r="I6" s="1443"/>
      <c r="J6" s="1475"/>
      <c r="K6" s="1460" t="s">
        <v>15</v>
      </c>
      <c r="L6" s="1462" t="s">
        <v>16</v>
      </c>
      <c r="M6" s="1462"/>
      <c r="N6" s="1463" t="s">
        <v>17</v>
      </c>
      <c r="O6" s="1460"/>
      <c r="P6" s="1443"/>
      <c r="Q6" s="1465" t="s">
        <v>18</v>
      </c>
      <c r="R6" s="1462" t="s">
        <v>19</v>
      </c>
      <c r="S6" s="1462"/>
      <c r="T6" s="1467"/>
    </row>
    <row r="7" spans="1:114" ht="55.9" customHeight="1" thickBot="1" x14ac:dyDescent="0.3">
      <c r="A7" s="1448"/>
      <c r="B7" s="1484"/>
      <c r="C7" s="1448"/>
      <c r="D7" s="1448"/>
      <c r="E7" s="1448"/>
      <c r="F7" s="1450"/>
      <c r="G7" s="1443"/>
      <c r="H7" s="1443"/>
      <c r="I7" s="1443"/>
      <c r="J7" s="1476"/>
      <c r="K7" s="1461"/>
      <c r="L7" s="5" t="s">
        <v>15</v>
      </c>
      <c r="M7" s="5" t="s">
        <v>20</v>
      </c>
      <c r="N7" s="1464"/>
      <c r="O7" s="1461"/>
      <c r="P7" s="1444"/>
      <c r="Q7" s="1466"/>
      <c r="R7" s="6" t="s">
        <v>21</v>
      </c>
      <c r="S7" s="6" t="s">
        <v>22</v>
      </c>
      <c r="T7" s="7" t="s">
        <v>23</v>
      </c>
    </row>
    <row r="8" spans="1:114" ht="15.75" thickBot="1" x14ac:dyDescent="0.3">
      <c r="A8" s="8" t="s">
        <v>29</v>
      </c>
      <c r="B8" s="1451" t="s">
        <v>377</v>
      </c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1452"/>
      <c r="U8" s="43"/>
    </row>
    <row r="9" spans="1:114" s="12" customFormat="1" ht="11.45" customHeight="1" outlineLevel="1" collapsed="1" thickBot="1" x14ac:dyDescent="0.25">
      <c r="A9" s="8" t="s">
        <v>29</v>
      </c>
      <c r="B9" s="9" t="s">
        <v>27</v>
      </c>
      <c r="C9" s="1453" t="s">
        <v>179</v>
      </c>
      <c r="D9" s="1454"/>
      <c r="E9" s="1454"/>
      <c r="F9" s="1454"/>
      <c r="G9" s="1454"/>
      <c r="H9" s="1454"/>
      <c r="I9" s="1454"/>
      <c r="J9" s="1454"/>
      <c r="K9" s="1454"/>
      <c r="L9" s="1454"/>
      <c r="M9" s="1454"/>
      <c r="N9" s="1454"/>
      <c r="O9" s="1454"/>
      <c r="P9" s="1454"/>
      <c r="Q9" s="1454"/>
      <c r="R9" s="1454"/>
      <c r="S9" s="1454"/>
      <c r="T9" s="145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29</v>
      </c>
      <c r="B10" s="9" t="s">
        <v>27</v>
      </c>
      <c r="C10" s="13" t="s">
        <v>24</v>
      </c>
      <c r="D10" s="1098" t="s">
        <v>376</v>
      </c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</row>
    <row r="11" spans="1:114" ht="24" customHeight="1" thickBot="1" x14ac:dyDescent="0.3">
      <c r="A11" s="114" t="s">
        <v>29</v>
      </c>
      <c r="B11" s="145" t="s">
        <v>27</v>
      </c>
      <c r="C11" s="144" t="s">
        <v>24</v>
      </c>
      <c r="D11" s="14" t="s">
        <v>24</v>
      </c>
      <c r="E11" s="1101" t="s">
        <v>375</v>
      </c>
      <c r="F11" s="1102"/>
      <c r="G11" s="1102"/>
      <c r="H11" s="1102"/>
      <c r="I11" s="1102"/>
      <c r="J11" s="1102"/>
      <c r="K11" s="1102"/>
      <c r="L11" s="1102"/>
      <c r="M11" s="1102"/>
      <c r="N11" s="1102"/>
      <c r="O11" s="1102"/>
      <c r="P11" s="1102"/>
      <c r="Q11" s="1102"/>
      <c r="R11" s="1102"/>
      <c r="S11" s="1102"/>
      <c r="T11" s="1103"/>
    </row>
    <row r="12" spans="1:114" x14ac:dyDescent="0.25">
      <c r="A12" s="1269" t="s">
        <v>29</v>
      </c>
      <c r="B12" s="1445" t="s">
        <v>27</v>
      </c>
      <c r="C12" s="1446" t="s">
        <v>24</v>
      </c>
      <c r="D12" s="1390" t="s">
        <v>24</v>
      </c>
      <c r="E12" s="1392" t="s">
        <v>24</v>
      </c>
      <c r="F12" s="1414" t="s">
        <v>374</v>
      </c>
      <c r="G12" s="1439" t="s">
        <v>367</v>
      </c>
      <c r="H12" s="1397" t="s">
        <v>341</v>
      </c>
      <c r="I12" s="1397" t="s">
        <v>759</v>
      </c>
      <c r="J12" s="625" t="s">
        <v>25</v>
      </c>
      <c r="K12" s="619">
        <v>702400</v>
      </c>
      <c r="L12" s="619">
        <v>702400</v>
      </c>
      <c r="M12" s="619">
        <v>679700</v>
      </c>
      <c r="N12" s="631"/>
      <c r="O12" s="848"/>
      <c r="P12" s="36"/>
      <c r="Q12" s="1469" t="s">
        <v>373</v>
      </c>
      <c r="R12" s="1438">
        <v>60000</v>
      </c>
      <c r="S12" s="1438">
        <v>62000</v>
      </c>
      <c r="T12" s="1419">
        <v>64000</v>
      </c>
    </row>
    <row r="13" spans="1:114" x14ac:dyDescent="0.25">
      <c r="A13" s="1270"/>
      <c r="B13" s="1388"/>
      <c r="C13" s="1412"/>
      <c r="D13" s="1417"/>
      <c r="E13" s="1399"/>
      <c r="F13" s="1468"/>
      <c r="G13" s="1394"/>
      <c r="H13" s="1395"/>
      <c r="I13" s="1395"/>
      <c r="J13" s="626" t="s">
        <v>333</v>
      </c>
      <c r="K13" s="627">
        <v>67000</v>
      </c>
      <c r="L13" s="627"/>
      <c r="M13" s="627"/>
      <c r="N13" s="628">
        <v>67000</v>
      </c>
      <c r="O13" s="637"/>
      <c r="P13" s="34"/>
      <c r="Q13" s="1470"/>
      <c r="R13" s="1427"/>
      <c r="S13" s="1427"/>
      <c r="T13" s="1456"/>
    </row>
    <row r="14" spans="1:114" x14ac:dyDescent="0.25">
      <c r="A14" s="1270"/>
      <c r="B14" s="1402"/>
      <c r="C14" s="1421"/>
      <c r="D14" s="1418"/>
      <c r="E14" s="1400"/>
      <c r="F14" s="1415"/>
      <c r="G14" s="1395"/>
      <c r="H14" s="1395"/>
      <c r="I14" s="1395"/>
      <c r="J14" s="626" t="s">
        <v>51</v>
      </c>
      <c r="K14" s="627">
        <v>13000</v>
      </c>
      <c r="L14" s="627">
        <v>13000</v>
      </c>
      <c r="M14" s="627"/>
      <c r="N14" s="628"/>
      <c r="O14" s="637"/>
      <c r="P14" s="34"/>
      <c r="Q14" s="1471"/>
      <c r="R14" s="1428"/>
      <c r="S14" s="1428"/>
      <c r="T14" s="1420"/>
    </row>
    <row r="15" spans="1:114" ht="15.75" thickBot="1" x14ac:dyDescent="0.3">
      <c r="A15" s="1271"/>
      <c r="B15" s="1389"/>
      <c r="C15" s="1413"/>
      <c r="D15" s="1391"/>
      <c r="E15" s="1393"/>
      <c r="F15" s="1416"/>
      <c r="G15" s="1396"/>
      <c r="H15" s="1398"/>
      <c r="I15" s="1398"/>
      <c r="J15" s="15" t="s">
        <v>26</v>
      </c>
      <c r="K15" s="16">
        <f>SUM(K12,K13,K14,)</f>
        <v>782400</v>
      </c>
      <c r="L15" s="16">
        <f t="shared" ref="L15:P15" si="0">SUM(L12,L13,L14,)</f>
        <v>715400</v>
      </c>
      <c r="M15" s="16">
        <f t="shared" si="0"/>
        <v>679700</v>
      </c>
      <c r="N15" s="42">
        <f t="shared" si="0"/>
        <v>67000</v>
      </c>
      <c r="O15" s="44">
        <f t="shared" si="0"/>
        <v>0</v>
      </c>
      <c r="P15" s="16">
        <f t="shared" si="0"/>
        <v>0</v>
      </c>
      <c r="Q15" s="19"/>
      <c r="R15" s="83"/>
      <c r="S15" s="83"/>
      <c r="T15" s="84"/>
      <c r="U15" s="158"/>
    </row>
    <row r="16" spans="1:114" ht="21" x14ac:dyDescent="0.25">
      <c r="A16" s="1269" t="s">
        <v>29</v>
      </c>
      <c r="B16" s="1401" t="s">
        <v>27</v>
      </c>
      <c r="C16" s="1432" t="s">
        <v>24</v>
      </c>
      <c r="D16" s="1434" t="s">
        <v>24</v>
      </c>
      <c r="E16" s="1436" t="s">
        <v>27</v>
      </c>
      <c r="F16" s="1414" t="s">
        <v>372</v>
      </c>
      <c r="G16" s="1397" t="s">
        <v>296</v>
      </c>
      <c r="H16" s="1397" t="s">
        <v>341</v>
      </c>
      <c r="I16" s="1397" t="s">
        <v>759</v>
      </c>
      <c r="J16" s="625" t="s">
        <v>25</v>
      </c>
      <c r="K16" s="97">
        <v>137700</v>
      </c>
      <c r="L16" s="97">
        <v>131500</v>
      </c>
      <c r="M16" s="97">
        <v>47200</v>
      </c>
      <c r="N16" s="636">
        <v>6200</v>
      </c>
      <c r="O16" s="632"/>
      <c r="P16" s="107"/>
      <c r="Q16" s="21" t="s">
        <v>371</v>
      </c>
      <c r="R16" s="111">
        <v>31</v>
      </c>
      <c r="S16" s="111">
        <v>31</v>
      </c>
      <c r="T16" s="157">
        <v>31</v>
      </c>
      <c r="U16" s="156"/>
    </row>
    <row r="17" spans="1:21" ht="15.75" thickBot="1" x14ac:dyDescent="0.3">
      <c r="A17" s="1271"/>
      <c r="B17" s="1403"/>
      <c r="C17" s="1433"/>
      <c r="D17" s="1435"/>
      <c r="E17" s="1422"/>
      <c r="F17" s="1416"/>
      <c r="G17" s="1398"/>
      <c r="H17" s="1398"/>
      <c r="I17" s="1398"/>
      <c r="J17" s="15" t="s">
        <v>26</v>
      </c>
      <c r="K17" s="16">
        <f t="shared" ref="K17:P17" si="1">SUM(K16)</f>
        <v>137700</v>
      </c>
      <c r="L17" s="16">
        <f t="shared" si="1"/>
        <v>131500</v>
      </c>
      <c r="M17" s="16">
        <f t="shared" si="1"/>
        <v>47200</v>
      </c>
      <c r="N17" s="42">
        <f t="shared" si="1"/>
        <v>6200</v>
      </c>
      <c r="O17" s="44">
        <f t="shared" si="1"/>
        <v>0</v>
      </c>
      <c r="P17" s="16">
        <f t="shared" si="1"/>
        <v>0</v>
      </c>
      <c r="Q17" s="22"/>
      <c r="R17" s="83"/>
      <c r="S17" s="83"/>
      <c r="T17" s="84"/>
    </row>
    <row r="18" spans="1:21" ht="20.25" customHeight="1" x14ac:dyDescent="0.25">
      <c r="A18" s="1269" t="s">
        <v>29</v>
      </c>
      <c r="B18" s="1401" t="s">
        <v>27</v>
      </c>
      <c r="C18" s="1432" t="s">
        <v>24</v>
      </c>
      <c r="D18" s="1434" t="s">
        <v>24</v>
      </c>
      <c r="E18" s="1400" t="s">
        <v>28</v>
      </c>
      <c r="F18" s="1054" t="s">
        <v>370</v>
      </c>
      <c r="G18" s="1395" t="s">
        <v>367</v>
      </c>
      <c r="H18" s="1395" t="s">
        <v>336</v>
      </c>
      <c r="I18" s="1395" t="s">
        <v>759</v>
      </c>
      <c r="J18" s="621" t="s">
        <v>25</v>
      </c>
      <c r="K18" s="97">
        <v>61100</v>
      </c>
      <c r="L18" s="97">
        <v>61100</v>
      </c>
      <c r="M18" s="97"/>
      <c r="N18" s="636"/>
      <c r="O18" s="632"/>
      <c r="P18" s="98"/>
      <c r="Q18" s="1404" t="s">
        <v>369</v>
      </c>
      <c r="R18" s="1438">
        <v>550</v>
      </c>
      <c r="S18" s="1438">
        <v>540</v>
      </c>
      <c r="T18" s="1419">
        <v>530</v>
      </c>
      <c r="U18" s="1490"/>
    </row>
    <row r="19" spans="1:21" ht="20.25" customHeight="1" x14ac:dyDescent="0.25">
      <c r="A19" s="1270"/>
      <c r="B19" s="1402"/>
      <c r="C19" s="1421"/>
      <c r="D19" s="1418"/>
      <c r="E19" s="1400"/>
      <c r="F19" s="1054"/>
      <c r="G19" s="1395"/>
      <c r="H19" s="1395"/>
      <c r="I19" s="1395"/>
      <c r="J19" s="622" t="s">
        <v>51</v>
      </c>
      <c r="K19" s="623"/>
      <c r="L19" s="623"/>
      <c r="M19" s="623"/>
      <c r="N19" s="633"/>
      <c r="O19" s="634"/>
      <c r="P19" s="624"/>
      <c r="Q19" s="1405"/>
      <c r="R19" s="1428"/>
      <c r="S19" s="1428"/>
      <c r="T19" s="1420"/>
      <c r="U19" s="1490"/>
    </row>
    <row r="20" spans="1:21" ht="20.25" customHeight="1" thickBot="1" x14ac:dyDescent="0.3">
      <c r="A20" s="1271"/>
      <c r="B20" s="1403"/>
      <c r="C20" s="1433"/>
      <c r="D20" s="1435"/>
      <c r="E20" s="1422"/>
      <c r="F20" s="1055"/>
      <c r="G20" s="1398"/>
      <c r="H20" s="1398"/>
      <c r="I20" s="1398"/>
      <c r="J20" s="15" t="s">
        <v>26</v>
      </c>
      <c r="K20" s="16">
        <f t="shared" ref="K20:P20" si="2">SUM(K18,K19)</f>
        <v>61100</v>
      </c>
      <c r="L20" s="16">
        <f t="shared" si="2"/>
        <v>61100</v>
      </c>
      <c r="M20" s="16">
        <f t="shared" si="2"/>
        <v>0</v>
      </c>
      <c r="N20" s="42">
        <f t="shared" si="2"/>
        <v>0</v>
      </c>
      <c r="O20" s="44">
        <f t="shared" si="2"/>
        <v>0</v>
      </c>
      <c r="P20" s="16">
        <f t="shared" si="2"/>
        <v>0</v>
      </c>
      <c r="Q20" s="22"/>
      <c r="R20" s="83"/>
      <c r="S20" s="83"/>
      <c r="T20" s="84"/>
    </row>
    <row r="21" spans="1:21" ht="21" customHeight="1" x14ac:dyDescent="0.25">
      <c r="A21" s="1269" t="s">
        <v>29</v>
      </c>
      <c r="B21" s="1445" t="s">
        <v>27</v>
      </c>
      <c r="C21" s="1412" t="s">
        <v>24</v>
      </c>
      <c r="D21" s="1390" t="s">
        <v>24</v>
      </c>
      <c r="E21" s="1392" t="s">
        <v>29</v>
      </c>
      <c r="F21" s="1079" t="s">
        <v>368</v>
      </c>
      <c r="G21" s="1439" t="s">
        <v>367</v>
      </c>
      <c r="H21" s="1440" t="s">
        <v>336</v>
      </c>
      <c r="I21" s="1440" t="s">
        <v>759</v>
      </c>
      <c r="J21" s="625" t="s">
        <v>25</v>
      </c>
      <c r="K21" s="620"/>
      <c r="L21" s="620"/>
      <c r="M21" s="620"/>
      <c r="N21" s="845"/>
      <c r="O21" s="846"/>
      <c r="P21" s="845"/>
      <c r="Q21" s="273" t="s">
        <v>366</v>
      </c>
      <c r="R21" s="110">
        <v>70</v>
      </c>
      <c r="S21" s="110">
        <v>70</v>
      </c>
      <c r="T21" s="112">
        <v>70</v>
      </c>
      <c r="U21" s="272"/>
    </row>
    <row r="22" spans="1:21" ht="21" customHeight="1" thickBot="1" x14ac:dyDescent="0.3">
      <c r="A22" s="1271"/>
      <c r="B22" s="1389"/>
      <c r="C22" s="1413"/>
      <c r="D22" s="1391"/>
      <c r="E22" s="1393"/>
      <c r="F22" s="1055"/>
      <c r="G22" s="1396"/>
      <c r="H22" s="1441"/>
      <c r="I22" s="1441"/>
      <c r="J22" s="15" t="s">
        <v>26</v>
      </c>
      <c r="K22" s="16">
        <f t="shared" ref="K22:P22" si="3">SUM(K21)</f>
        <v>0</v>
      </c>
      <c r="L22" s="16">
        <f t="shared" si="3"/>
        <v>0</v>
      </c>
      <c r="M22" s="16">
        <f t="shared" si="3"/>
        <v>0</v>
      </c>
      <c r="N22" s="42">
        <f t="shared" si="3"/>
        <v>0</v>
      </c>
      <c r="O22" s="44">
        <f t="shared" si="3"/>
        <v>0</v>
      </c>
      <c r="P22" s="16">
        <f t="shared" si="3"/>
        <v>0</v>
      </c>
      <c r="Q22" s="19"/>
      <c r="R22" s="83"/>
      <c r="S22" s="83"/>
      <c r="T22" s="84"/>
    </row>
    <row r="23" spans="1:21" ht="18.600000000000001" customHeight="1" x14ac:dyDescent="0.25">
      <c r="A23" s="1269" t="s">
        <v>29</v>
      </c>
      <c r="B23" s="1402" t="s">
        <v>27</v>
      </c>
      <c r="C23" s="1421" t="s">
        <v>24</v>
      </c>
      <c r="D23" s="1418" t="s">
        <v>24</v>
      </c>
      <c r="E23" s="1400" t="s">
        <v>30</v>
      </c>
      <c r="F23" s="1468" t="s">
        <v>365</v>
      </c>
      <c r="G23" s="1430" t="s">
        <v>357</v>
      </c>
      <c r="H23" s="1395" t="s">
        <v>341</v>
      </c>
      <c r="I23" s="1395" t="s">
        <v>760</v>
      </c>
      <c r="J23" s="621" t="s">
        <v>25</v>
      </c>
      <c r="K23" s="97">
        <v>697600</v>
      </c>
      <c r="L23" s="97">
        <v>697600</v>
      </c>
      <c r="M23" s="97">
        <v>640900</v>
      </c>
      <c r="N23" s="631"/>
      <c r="O23" s="611"/>
      <c r="P23" s="36"/>
      <c r="Q23" s="270" t="s">
        <v>364</v>
      </c>
      <c r="R23" s="111">
        <v>6400</v>
      </c>
      <c r="S23" s="111">
        <v>6350</v>
      </c>
      <c r="T23" s="113">
        <v>6300</v>
      </c>
    </row>
    <row r="24" spans="1:21" ht="15" customHeight="1" x14ac:dyDescent="0.25">
      <c r="A24" s="1270"/>
      <c r="B24" s="1402"/>
      <c r="C24" s="1421"/>
      <c r="D24" s="1418"/>
      <c r="E24" s="1400"/>
      <c r="F24" s="1415"/>
      <c r="G24" s="1430"/>
      <c r="H24" s="1395"/>
      <c r="I24" s="1395"/>
      <c r="J24" s="621" t="s">
        <v>51</v>
      </c>
      <c r="K24" s="627">
        <v>2000</v>
      </c>
      <c r="L24" s="627">
        <v>2000</v>
      </c>
      <c r="M24" s="627"/>
      <c r="N24" s="628"/>
      <c r="O24" s="32"/>
      <c r="P24" s="34"/>
      <c r="Q24" s="269" t="s">
        <v>363</v>
      </c>
      <c r="R24" s="166">
        <v>220000</v>
      </c>
      <c r="S24" s="166">
        <v>220100</v>
      </c>
      <c r="T24" s="91">
        <v>220200</v>
      </c>
    </row>
    <row r="25" spans="1:21" ht="19.149999999999999" customHeight="1" thickBot="1" x14ac:dyDescent="0.3">
      <c r="A25" s="1271"/>
      <c r="B25" s="1403"/>
      <c r="C25" s="1433"/>
      <c r="D25" s="1435"/>
      <c r="E25" s="1422"/>
      <c r="F25" s="1416"/>
      <c r="G25" s="1431"/>
      <c r="H25" s="1398"/>
      <c r="I25" s="1398"/>
      <c r="J25" s="15" t="s">
        <v>26</v>
      </c>
      <c r="K25" s="16">
        <f t="shared" ref="K25:P25" si="4">SUM(K23,K24)</f>
        <v>699600</v>
      </c>
      <c r="L25" s="16">
        <f t="shared" si="4"/>
        <v>699600</v>
      </c>
      <c r="M25" s="16">
        <f t="shared" si="4"/>
        <v>640900</v>
      </c>
      <c r="N25" s="42">
        <f t="shared" si="4"/>
        <v>0</v>
      </c>
      <c r="O25" s="44">
        <f t="shared" si="4"/>
        <v>0</v>
      </c>
      <c r="P25" s="16">
        <f t="shared" si="4"/>
        <v>0</v>
      </c>
      <c r="Q25" s="22"/>
      <c r="R25" s="89"/>
      <c r="S25" s="89"/>
      <c r="T25" s="90"/>
    </row>
    <row r="26" spans="1:21" x14ac:dyDescent="0.25">
      <c r="A26" s="1269" t="s">
        <v>29</v>
      </c>
      <c r="B26" s="1401" t="s">
        <v>27</v>
      </c>
      <c r="C26" s="1432" t="s">
        <v>24</v>
      </c>
      <c r="D26" s="1434" t="s">
        <v>24</v>
      </c>
      <c r="E26" s="1436" t="s">
        <v>49</v>
      </c>
      <c r="F26" s="1414" t="s">
        <v>362</v>
      </c>
      <c r="G26" s="1429" t="s">
        <v>357</v>
      </c>
      <c r="H26" s="1397" t="s">
        <v>341</v>
      </c>
      <c r="I26" s="1397" t="s">
        <v>761</v>
      </c>
      <c r="J26" s="625" t="s">
        <v>25</v>
      </c>
      <c r="K26" s="97">
        <v>14500</v>
      </c>
      <c r="L26" s="97">
        <v>14500</v>
      </c>
      <c r="M26" s="97"/>
      <c r="N26" s="636"/>
      <c r="O26" s="849"/>
      <c r="P26" s="36"/>
      <c r="Q26" s="1437" t="s">
        <v>361</v>
      </c>
      <c r="R26" s="1427">
        <v>7300</v>
      </c>
      <c r="S26" s="1427">
        <v>7400</v>
      </c>
      <c r="T26" s="1456">
        <v>7500</v>
      </c>
      <c r="U26" s="43"/>
    </row>
    <row r="27" spans="1:21" x14ac:dyDescent="0.25">
      <c r="A27" s="1270"/>
      <c r="B27" s="1402"/>
      <c r="C27" s="1421"/>
      <c r="D27" s="1418"/>
      <c r="E27" s="1400"/>
      <c r="F27" s="1415"/>
      <c r="G27" s="1430"/>
      <c r="H27" s="1395"/>
      <c r="I27" s="1395"/>
      <c r="J27" s="626" t="s">
        <v>100</v>
      </c>
      <c r="K27" s="627">
        <v>26700</v>
      </c>
      <c r="L27" s="627">
        <v>26700</v>
      </c>
      <c r="M27" s="627"/>
      <c r="N27" s="628"/>
      <c r="O27" s="32"/>
      <c r="P27" s="34"/>
      <c r="Q27" s="1426"/>
      <c r="R27" s="1428"/>
      <c r="S27" s="1428"/>
      <c r="T27" s="1420"/>
    </row>
    <row r="28" spans="1:21" ht="15.75" thickBot="1" x14ac:dyDescent="0.3">
      <c r="A28" s="1271"/>
      <c r="B28" s="1403"/>
      <c r="C28" s="1433"/>
      <c r="D28" s="1435"/>
      <c r="E28" s="1422"/>
      <c r="F28" s="1416"/>
      <c r="G28" s="1431"/>
      <c r="H28" s="1398"/>
      <c r="I28" s="1398"/>
      <c r="J28" s="15" t="s">
        <v>26</v>
      </c>
      <c r="K28" s="16">
        <f t="shared" ref="K28:P28" si="5">SUM(K26,K27)</f>
        <v>41200</v>
      </c>
      <c r="L28" s="16">
        <f t="shared" si="5"/>
        <v>41200</v>
      </c>
      <c r="M28" s="16">
        <f t="shared" si="5"/>
        <v>0</v>
      </c>
      <c r="N28" s="42">
        <f t="shared" si="5"/>
        <v>0</v>
      </c>
      <c r="O28" s="44">
        <f t="shared" si="5"/>
        <v>0</v>
      </c>
      <c r="P28" s="16">
        <f t="shared" si="5"/>
        <v>0</v>
      </c>
      <c r="Q28" s="22"/>
      <c r="R28" s="92"/>
      <c r="S28" s="92"/>
      <c r="T28" s="93"/>
    </row>
    <row r="29" spans="1:21" ht="17.45" customHeight="1" x14ac:dyDescent="0.25">
      <c r="A29" s="1270" t="s">
        <v>29</v>
      </c>
      <c r="B29" s="1401" t="s">
        <v>27</v>
      </c>
      <c r="C29" s="1432" t="s">
        <v>24</v>
      </c>
      <c r="D29" s="1434" t="s">
        <v>24</v>
      </c>
      <c r="E29" s="1436" t="s">
        <v>31</v>
      </c>
      <c r="F29" s="1414" t="s">
        <v>360</v>
      </c>
      <c r="G29" s="1429" t="s">
        <v>357</v>
      </c>
      <c r="H29" s="1397" t="s">
        <v>336</v>
      </c>
      <c r="I29" s="1397" t="s">
        <v>761</v>
      </c>
      <c r="J29" s="625" t="s">
        <v>25</v>
      </c>
      <c r="K29" s="97">
        <v>9600</v>
      </c>
      <c r="L29" s="97">
        <v>9600</v>
      </c>
      <c r="M29" s="97"/>
      <c r="N29" s="636"/>
      <c r="O29" s="632"/>
      <c r="P29" s="636"/>
      <c r="Q29" s="1437" t="s">
        <v>359</v>
      </c>
      <c r="R29" s="1438">
        <v>1200</v>
      </c>
      <c r="S29" s="1438">
        <v>1210</v>
      </c>
      <c r="T29" s="1419">
        <v>1220</v>
      </c>
    </row>
    <row r="30" spans="1:21" ht="19.149999999999999" customHeight="1" x14ac:dyDescent="0.25">
      <c r="A30" s="1270"/>
      <c r="B30" s="1402"/>
      <c r="C30" s="1421"/>
      <c r="D30" s="1418"/>
      <c r="E30" s="1400"/>
      <c r="F30" s="1415"/>
      <c r="G30" s="1430"/>
      <c r="H30" s="1395"/>
      <c r="I30" s="1395"/>
      <c r="J30" s="626" t="s">
        <v>100</v>
      </c>
      <c r="K30" s="627"/>
      <c r="L30" s="627"/>
      <c r="M30" s="627"/>
      <c r="N30" s="628"/>
      <c r="O30" s="637"/>
      <c r="P30" s="628"/>
      <c r="Q30" s="1426"/>
      <c r="R30" s="1428"/>
      <c r="S30" s="1428"/>
      <c r="T30" s="1420"/>
    </row>
    <row r="31" spans="1:21" ht="18.600000000000001" customHeight="1" thickBot="1" x14ac:dyDescent="0.3">
      <c r="A31" s="1271"/>
      <c r="B31" s="1403"/>
      <c r="C31" s="1433"/>
      <c r="D31" s="1435"/>
      <c r="E31" s="1422"/>
      <c r="F31" s="1416"/>
      <c r="G31" s="1431"/>
      <c r="H31" s="1398"/>
      <c r="I31" s="1398"/>
      <c r="J31" s="15" t="s">
        <v>26</v>
      </c>
      <c r="K31" s="16">
        <f t="shared" ref="K31:P31" si="6">SUM(K29,K30)</f>
        <v>9600</v>
      </c>
      <c r="L31" s="16">
        <f t="shared" si="6"/>
        <v>9600</v>
      </c>
      <c r="M31" s="16">
        <f t="shared" si="6"/>
        <v>0</v>
      </c>
      <c r="N31" s="42">
        <f t="shared" si="6"/>
        <v>0</v>
      </c>
      <c r="O31" s="44">
        <f t="shared" si="6"/>
        <v>0</v>
      </c>
      <c r="P31" s="16">
        <f t="shared" si="6"/>
        <v>0</v>
      </c>
      <c r="Q31" s="22"/>
      <c r="R31" s="89"/>
      <c r="S31" s="89"/>
      <c r="T31" s="90"/>
    </row>
    <row r="32" spans="1:21" ht="14.45" customHeight="1" x14ac:dyDescent="0.25">
      <c r="A32" s="1269" t="s">
        <v>29</v>
      </c>
      <c r="B32" s="1388" t="s">
        <v>27</v>
      </c>
      <c r="C32" s="1412" t="s">
        <v>24</v>
      </c>
      <c r="D32" s="1417" t="s">
        <v>24</v>
      </c>
      <c r="E32" s="1399" t="s">
        <v>32</v>
      </c>
      <c r="F32" s="1414" t="s">
        <v>358</v>
      </c>
      <c r="G32" s="1485" t="s">
        <v>357</v>
      </c>
      <c r="H32" s="1397" t="s">
        <v>336</v>
      </c>
      <c r="I32" s="1397" t="s">
        <v>761</v>
      </c>
      <c r="J32" s="625" t="s">
        <v>25</v>
      </c>
      <c r="K32" s="97">
        <v>5000</v>
      </c>
      <c r="L32" s="97">
        <v>5000</v>
      </c>
      <c r="M32" s="97"/>
      <c r="N32" s="636"/>
      <c r="O32" s="632"/>
      <c r="P32" s="631"/>
      <c r="Q32" s="1425" t="s">
        <v>356</v>
      </c>
      <c r="R32" s="1427">
        <v>2</v>
      </c>
      <c r="S32" s="1427">
        <v>1</v>
      </c>
      <c r="T32" s="1419">
        <v>1</v>
      </c>
      <c r="U32" s="1491"/>
    </row>
    <row r="33" spans="1:21" ht="14.45" customHeight="1" x14ac:dyDescent="0.25">
      <c r="A33" s="1270"/>
      <c r="B33" s="1402"/>
      <c r="C33" s="1421"/>
      <c r="D33" s="1418"/>
      <c r="E33" s="1400"/>
      <c r="F33" s="1415"/>
      <c r="G33" s="1430"/>
      <c r="H33" s="1395"/>
      <c r="I33" s="1395"/>
      <c r="J33" s="626" t="s">
        <v>100</v>
      </c>
      <c r="K33" s="627"/>
      <c r="L33" s="627"/>
      <c r="M33" s="627"/>
      <c r="N33" s="628"/>
      <c r="O33" s="637"/>
      <c r="P33" s="628"/>
      <c r="Q33" s="1426"/>
      <c r="R33" s="1428"/>
      <c r="S33" s="1428"/>
      <c r="T33" s="1420"/>
      <c r="U33" s="1491"/>
    </row>
    <row r="34" spans="1:21" ht="15.75" thickBot="1" x14ac:dyDescent="0.3">
      <c r="A34" s="1271"/>
      <c r="B34" s="1389"/>
      <c r="C34" s="1413"/>
      <c r="D34" s="1391"/>
      <c r="E34" s="1393"/>
      <c r="F34" s="1416"/>
      <c r="G34" s="1486"/>
      <c r="H34" s="1398"/>
      <c r="I34" s="1398"/>
      <c r="J34" s="15" t="s">
        <v>26</v>
      </c>
      <c r="K34" s="16">
        <f t="shared" ref="K34:P34" si="7">SUM(K32,K33)</f>
        <v>5000</v>
      </c>
      <c r="L34" s="16">
        <f t="shared" si="7"/>
        <v>5000</v>
      </c>
      <c r="M34" s="16">
        <f t="shared" si="7"/>
        <v>0</v>
      </c>
      <c r="N34" s="42">
        <f t="shared" si="7"/>
        <v>0</v>
      </c>
      <c r="O34" s="44">
        <f t="shared" si="7"/>
        <v>0</v>
      </c>
      <c r="P34" s="16">
        <f t="shared" si="7"/>
        <v>0</v>
      </c>
      <c r="Q34" s="22"/>
      <c r="R34" s="89"/>
      <c r="S34" s="89"/>
      <c r="T34" s="90"/>
      <c r="U34" s="1491"/>
    </row>
    <row r="35" spans="1:21" ht="22.9" customHeight="1" x14ac:dyDescent="0.25">
      <c r="A35" s="1269" t="s">
        <v>29</v>
      </c>
      <c r="B35" s="1388" t="s">
        <v>27</v>
      </c>
      <c r="C35" s="1412" t="s">
        <v>24</v>
      </c>
      <c r="D35" s="1417" t="s">
        <v>24</v>
      </c>
      <c r="E35" s="1399" t="s">
        <v>74</v>
      </c>
      <c r="F35" s="1414" t="s">
        <v>355</v>
      </c>
      <c r="G35" s="1394" t="s">
        <v>350</v>
      </c>
      <c r="H35" s="1397" t="s">
        <v>341</v>
      </c>
      <c r="I35" s="1397" t="s">
        <v>762</v>
      </c>
      <c r="J35" s="625" t="s">
        <v>25</v>
      </c>
      <c r="K35" s="97">
        <v>318500</v>
      </c>
      <c r="L35" s="97">
        <v>318500</v>
      </c>
      <c r="M35" s="97">
        <v>277400</v>
      </c>
      <c r="N35" s="636"/>
      <c r="O35" s="632"/>
      <c r="P35" s="153"/>
      <c r="Q35" s="136" t="s">
        <v>354</v>
      </c>
      <c r="R35" s="154">
        <v>20000</v>
      </c>
      <c r="S35" s="154">
        <v>25000</v>
      </c>
      <c r="T35" s="268">
        <v>30000</v>
      </c>
      <c r="U35" s="158"/>
    </row>
    <row r="36" spans="1:21" ht="15.75" thickBot="1" x14ac:dyDescent="0.3">
      <c r="A36" s="1271"/>
      <c r="B36" s="1389"/>
      <c r="C36" s="1413"/>
      <c r="D36" s="1391"/>
      <c r="E36" s="1393"/>
      <c r="F36" s="1416"/>
      <c r="G36" s="1396"/>
      <c r="H36" s="1398"/>
      <c r="I36" s="1398"/>
      <c r="J36" s="15" t="s">
        <v>26</v>
      </c>
      <c r="K36" s="16">
        <f t="shared" ref="K36:P36" si="8">SUM(K35)</f>
        <v>318500</v>
      </c>
      <c r="L36" s="16">
        <f t="shared" si="8"/>
        <v>318500</v>
      </c>
      <c r="M36" s="16">
        <f t="shared" si="8"/>
        <v>277400</v>
      </c>
      <c r="N36" s="42">
        <f t="shared" si="8"/>
        <v>0</v>
      </c>
      <c r="O36" s="44">
        <f t="shared" si="8"/>
        <v>0</v>
      </c>
      <c r="P36" s="16">
        <f t="shared" si="8"/>
        <v>0</v>
      </c>
      <c r="Q36" s="22"/>
      <c r="R36" s="89"/>
      <c r="S36" s="89"/>
      <c r="T36" s="90"/>
    </row>
    <row r="37" spans="1:21" ht="22.9" customHeight="1" x14ac:dyDescent="0.25">
      <c r="A37" s="1269" t="s">
        <v>29</v>
      </c>
      <c r="B37" s="1388" t="s">
        <v>27</v>
      </c>
      <c r="C37" s="1412" t="s">
        <v>24</v>
      </c>
      <c r="D37" s="1417" t="s">
        <v>24</v>
      </c>
      <c r="E37" s="1400" t="s">
        <v>75</v>
      </c>
      <c r="F37" s="1415" t="s">
        <v>353</v>
      </c>
      <c r="G37" s="1395" t="s">
        <v>350</v>
      </c>
      <c r="H37" s="1397" t="s">
        <v>341</v>
      </c>
      <c r="I37" s="1397" t="s">
        <v>762</v>
      </c>
      <c r="J37" s="618" t="s">
        <v>25</v>
      </c>
      <c r="K37" s="629">
        <v>3300</v>
      </c>
      <c r="L37" s="629">
        <v>3300</v>
      </c>
      <c r="M37" s="629"/>
      <c r="N37" s="628"/>
      <c r="O37" s="844"/>
      <c r="P37" s="152"/>
      <c r="Q37" s="163" t="s">
        <v>352</v>
      </c>
      <c r="R37" s="111">
        <v>150</v>
      </c>
      <c r="S37" s="111">
        <v>170</v>
      </c>
      <c r="T37" s="157">
        <v>180</v>
      </c>
      <c r="U37" s="156"/>
    </row>
    <row r="38" spans="1:21" ht="22.5" thickBot="1" x14ac:dyDescent="0.3">
      <c r="A38" s="1271"/>
      <c r="B38" s="1389"/>
      <c r="C38" s="1413"/>
      <c r="D38" s="1391"/>
      <c r="E38" s="1422"/>
      <c r="F38" s="1416"/>
      <c r="G38" s="1396"/>
      <c r="H38" s="1398"/>
      <c r="I38" s="1398"/>
      <c r="J38" s="15" t="s">
        <v>26</v>
      </c>
      <c r="K38" s="16">
        <f t="shared" ref="K38:P38" si="9">SUM(K37)</f>
        <v>3300</v>
      </c>
      <c r="L38" s="16">
        <f t="shared" si="9"/>
        <v>3300</v>
      </c>
      <c r="M38" s="16">
        <f t="shared" si="9"/>
        <v>0</v>
      </c>
      <c r="N38" s="42">
        <f t="shared" si="9"/>
        <v>0</v>
      </c>
      <c r="O38" s="44">
        <f t="shared" si="9"/>
        <v>0</v>
      </c>
      <c r="P38" s="16">
        <f t="shared" si="9"/>
        <v>0</v>
      </c>
      <c r="Q38" s="71" t="s">
        <v>54</v>
      </c>
      <c r="R38" s="89"/>
      <c r="S38" s="89"/>
      <c r="T38" s="90"/>
    </row>
    <row r="39" spans="1:21" ht="24.6" customHeight="1" x14ac:dyDescent="0.25">
      <c r="A39" s="1269" t="s">
        <v>29</v>
      </c>
      <c r="B39" s="1388" t="s">
        <v>27</v>
      </c>
      <c r="C39" s="1412" t="s">
        <v>24</v>
      </c>
      <c r="D39" s="1417" t="s">
        <v>24</v>
      </c>
      <c r="E39" s="1399" t="s">
        <v>33</v>
      </c>
      <c r="F39" s="1414" t="s">
        <v>351</v>
      </c>
      <c r="G39" s="1394" t="s">
        <v>350</v>
      </c>
      <c r="H39" s="1397" t="s">
        <v>336</v>
      </c>
      <c r="I39" s="1397" t="s">
        <v>762</v>
      </c>
      <c r="J39" s="621" t="s">
        <v>51</v>
      </c>
      <c r="K39" s="97">
        <v>15000</v>
      </c>
      <c r="L39" s="97">
        <v>10000</v>
      </c>
      <c r="M39" s="97"/>
      <c r="N39" s="636">
        <v>5000</v>
      </c>
      <c r="O39" s="848"/>
      <c r="P39" s="107"/>
      <c r="Q39" s="138" t="s">
        <v>349</v>
      </c>
      <c r="R39" s="110">
        <v>100</v>
      </c>
      <c r="S39" s="110">
        <v>150</v>
      </c>
      <c r="T39" s="112">
        <v>200</v>
      </c>
    </row>
    <row r="40" spans="1:21" ht="15.75" thickBot="1" x14ac:dyDescent="0.3">
      <c r="A40" s="1271"/>
      <c r="B40" s="1389"/>
      <c r="C40" s="1413"/>
      <c r="D40" s="1391"/>
      <c r="E40" s="1393"/>
      <c r="F40" s="1416"/>
      <c r="G40" s="1396"/>
      <c r="H40" s="1398"/>
      <c r="I40" s="1398"/>
      <c r="J40" s="174" t="s">
        <v>26</v>
      </c>
      <c r="K40" s="175">
        <f t="shared" ref="K40:P40" si="10">SUM(K39)</f>
        <v>15000</v>
      </c>
      <c r="L40" s="175">
        <f t="shared" si="10"/>
        <v>10000</v>
      </c>
      <c r="M40" s="175">
        <f t="shared" si="10"/>
        <v>0</v>
      </c>
      <c r="N40" s="293">
        <f t="shared" si="10"/>
        <v>5000</v>
      </c>
      <c r="O40" s="354">
        <f t="shared" si="10"/>
        <v>0</v>
      </c>
      <c r="P40" s="175">
        <f t="shared" si="10"/>
        <v>0</v>
      </c>
      <c r="Q40" s="22"/>
      <c r="R40" s="89"/>
      <c r="S40" s="89"/>
      <c r="T40" s="90"/>
    </row>
    <row r="41" spans="1:21" ht="21.6" customHeight="1" x14ac:dyDescent="0.25">
      <c r="A41" s="1269" t="s">
        <v>29</v>
      </c>
      <c r="B41" s="1388" t="s">
        <v>27</v>
      </c>
      <c r="C41" s="1412" t="s">
        <v>24</v>
      </c>
      <c r="D41" s="1417" t="s">
        <v>24</v>
      </c>
      <c r="E41" s="1399" t="s">
        <v>34</v>
      </c>
      <c r="F41" s="1079" t="s">
        <v>348</v>
      </c>
      <c r="G41" s="1394" t="s">
        <v>152</v>
      </c>
      <c r="H41" s="1397" t="s">
        <v>336</v>
      </c>
      <c r="I41" s="1397" t="s">
        <v>762</v>
      </c>
      <c r="J41" s="1406" t="s">
        <v>25</v>
      </c>
      <c r="K41" s="1408">
        <v>7500</v>
      </c>
      <c r="L41" s="1408">
        <v>7500</v>
      </c>
      <c r="M41" s="1408"/>
      <c r="N41" s="1410"/>
      <c r="O41" s="1423"/>
      <c r="P41" s="1410"/>
      <c r="Q41" s="165" t="s">
        <v>347</v>
      </c>
      <c r="R41" s="111">
        <v>6</v>
      </c>
      <c r="S41" s="111">
        <v>7</v>
      </c>
      <c r="T41" s="86">
        <v>7</v>
      </c>
    </row>
    <row r="42" spans="1:21" ht="18" customHeight="1" x14ac:dyDescent="0.25">
      <c r="A42" s="1270"/>
      <c r="B42" s="1402"/>
      <c r="C42" s="1421"/>
      <c r="D42" s="1418"/>
      <c r="E42" s="1400"/>
      <c r="F42" s="1054"/>
      <c r="G42" s="1395"/>
      <c r="H42" s="1395"/>
      <c r="I42" s="1395"/>
      <c r="J42" s="1407"/>
      <c r="K42" s="1409"/>
      <c r="L42" s="1409"/>
      <c r="M42" s="1409"/>
      <c r="N42" s="1411"/>
      <c r="O42" s="1424"/>
      <c r="P42" s="1411"/>
      <c r="Q42" s="267" t="s">
        <v>346</v>
      </c>
      <c r="R42" s="154">
        <v>4</v>
      </c>
      <c r="S42" s="154">
        <v>4</v>
      </c>
      <c r="T42" s="155">
        <v>4</v>
      </c>
    </row>
    <row r="43" spans="1:21" ht="15.75" thickBot="1" x14ac:dyDescent="0.3">
      <c r="A43" s="1271"/>
      <c r="B43" s="1389"/>
      <c r="C43" s="1413"/>
      <c r="D43" s="1391"/>
      <c r="E43" s="1393"/>
      <c r="F43" s="1055"/>
      <c r="G43" s="1396"/>
      <c r="H43" s="1398"/>
      <c r="I43" s="1398"/>
      <c r="J43" s="15" t="s">
        <v>26</v>
      </c>
      <c r="K43" s="16">
        <f t="shared" ref="K43:P43" si="11">SUM(K41,K42)</f>
        <v>7500</v>
      </c>
      <c r="L43" s="16">
        <f t="shared" si="11"/>
        <v>7500</v>
      </c>
      <c r="M43" s="16">
        <f t="shared" si="11"/>
        <v>0</v>
      </c>
      <c r="N43" s="42">
        <f t="shared" si="11"/>
        <v>0</v>
      </c>
      <c r="O43" s="44">
        <f t="shared" si="11"/>
        <v>0</v>
      </c>
      <c r="P43" s="16">
        <f t="shared" si="11"/>
        <v>0</v>
      </c>
      <c r="Q43" s="22"/>
      <c r="R43" s="89"/>
      <c r="S43" s="89"/>
      <c r="T43" s="90"/>
    </row>
    <row r="44" spans="1:21" ht="24.6" customHeight="1" x14ac:dyDescent="0.25">
      <c r="A44" s="1269" t="s">
        <v>29</v>
      </c>
      <c r="B44" s="1388" t="s">
        <v>27</v>
      </c>
      <c r="C44" s="1412" t="s">
        <v>24</v>
      </c>
      <c r="D44" s="1417" t="s">
        <v>24</v>
      </c>
      <c r="E44" s="1399" t="s">
        <v>66</v>
      </c>
      <c r="F44" s="1414" t="s">
        <v>345</v>
      </c>
      <c r="G44" s="1394" t="s">
        <v>342</v>
      </c>
      <c r="H44" s="1397" t="s">
        <v>341</v>
      </c>
      <c r="I44" s="1397"/>
      <c r="J44" s="625" t="s">
        <v>25</v>
      </c>
      <c r="K44" s="97"/>
      <c r="L44" s="97"/>
      <c r="M44" s="97"/>
      <c r="N44" s="636"/>
      <c r="O44" s="632"/>
      <c r="P44" s="98"/>
      <c r="Q44" s="135" t="s">
        <v>344</v>
      </c>
      <c r="R44" s="154"/>
      <c r="S44" s="154"/>
      <c r="T44" s="155"/>
    </row>
    <row r="45" spans="1:21" ht="15.75" thickBot="1" x14ac:dyDescent="0.3">
      <c r="A45" s="1271"/>
      <c r="B45" s="1389"/>
      <c r="C45" s="1413"/>
      <c r="D45" s="1391"/>
      <c r="E45" s="1393"/>
      <c r="F45" s="1416"/>
      <c r="G45" s="1396"/>
      <c r="H45" s="1398"/>
      <c r="I45" s="1398"/>
      <c r="J45" s="15" t="s">
        <v>26</v>
      </c>
      <c r="K45" s="16">
        <f t="shared" ref="K45:P45" si="12">SUM(K44)</f>
        <v>0</v>
      </c>
      <c r="L45" s="16">
        <f t="shared" si="12"/>
        <v>0</v>
      </c>
      <c r="M45" s="16">
        <f t="shared" si="12"/>
        <v>0</v>
      </c>
      <c r="N45" s="42">
        <f t="shared" si="12"/>
        <v>0</v>
      </c>
      <c r="O45" s="44">
        <f t="shared" si="12"/>
        <v>0</v>
      </c>
      <c r="P45" s="16">
        <f t="shared" si="12"/>
        <v>0</v>
      </c>
      <c r="Q45" s="22"/>
      <c r="R45" s="89"/>
      <c r="S45" s="89"/>
      <c r="T45" s="90"/>
    </row>
    <row r="46" spans="1:21" ht="24.6" customHeight="1" x14ac:dyDescent="0.25">
      <c r="A46" s="1269" t="s">
        <v>29</v>
      </c>
      <c r="B46" s="1402" t="s">
        <v>27</v>
      </c>
      <c r="C46" s="1421" t="s">
        <v>24</v>
      </c>
      <c r="D46" s="1418" t="s">
        <v>24</v>
      </c>
      <c r="E46" s="1400" t="s">
        <v>35</v>
      </c>
      <c r="F46" s="1415" t="s">
        <v>343</v>
      </c>
      <c r="G46" s="1395" t="s">
        <v>342</v>
      </c>
      <c r="H46" s="1397" t="s">
        <v>341</v>
      </c>
      <c r="I46" s="1397"/>
      <c r="J46" s="626" t="s">
        <v>25</v>
      </c>
      <c r="K46" s="627"/>
      <c r="L46" s="627"/>
      <c r="M46" s="627"/>
      <c r="N46" s="628"/>
      <c r="O46" s="637"/>
      <c r="P46" s="628"/>
      <c r="Q46" s="139" t="s">
        <v>340</v>
      </c>
      <c r="R46" s="111"/>
      <c r="S46" s="111"/>
      <c r="T46" s="113"/>
      <c r="U46" t="s">
        <v>56</v>
      </c>
    </row>
    <row r="47" spans="1:21" ht="22.5" thickBot="1" x14ac:dyDescent="0.3">
      <c r="A47" s="1271"/>
      <c r="B47" s="1389"/>
      <c r="C47" s="1413"/>
      <c r="D47" s="1391"/>
      <c r="E47" s="1422"/>
      <c r="F47" s="1416"/>
      <c r="G47" s="1396"/>
      <c r="H47" s="1398"/>
      <c r="I47" s="1398"/>
      <c r="J47" s="15" t="s">
        <v>26</v>
      </c>
      <c r="K47" s="16">
        <f t="shared" ref="K47:P47" si="13">SUM(K46)</f>
        <v>0</v>
      </c>
      <c r="L47" s="16">
        <f t="shared" si="13"/>
        <v>0</v>
      </c>
      <c r="M47" s="16">
        <f t="shared" si="13"/>
        <v>0</v>
      </c>
      <c r="N47" s="42">
        <f t="shared" si="13"/>
        <v>0</v>
      </c>
      <c r="O47" s="44">
        <f t="shared" si="13"/>
        <v>0</v>
      </c>
      <c r="P47" s="16">
        <f t="shared" si="13"/>
        <v>0</v>
      </c>
      <c r="Q47" s="71" t="s">
        <v>54</v>
      </c>
      <c r="R47" s="92"/>
      <c r="S47" s="92"/>
      <c r="T47" s="93"/>
    </row>
    <row r="48" spans="1:21" ht="18" customHeight="1" x14ac:dyDescent="0.25">
      <c r="A48" s="1472" t="s">
        <v>29</v>
      </c>
      <c r="B48" s="1445" t="s">
        <v>27</v>
      </c>
      <c r="C48" s="1412" t="s">
        <v>24</v>
      </c>
      <c r="D48" s="1390" t="s">
        <v>24</v>
      </c>
      <c r="E48" s="1392" t="s">
        <v>78</v>
      </c>
      <c r="F48" s="1414" t="s">
        <v>339</v>
      </c>
      <c r="G48" s="1439" t="s">
        <v>152</v>
      </c>
      <c r="H48" s="1397" t="s">
        <v>336</v>
      </c>
      <c r="I48" s="1397" t="s">
        <v>760</v>
      </c>
      <c r="J48" s="621" t="s">
        <v>25</v>
      </c>
      <c r="K48" s="97">
        <v>2000</v>
      </c>
      <c r="L48" s="97">
        <v>2000</v>
      </c>
      <c r="M48" s="97"/>
      <c r="N48" s="636"/>
      <c r="O48" s="632"/>
      <c r="P48" s="153"/>
      <c r="Q48" s="265" t="s">
        <v>338</v>
      </c>
      <c r="R48" s="85">
        <v>1</v>
      </c>
      <c r="S48" s="85">
        <v>2</v>
      </c>
      <c r="T48" s="86">
        <v>1</v>
      </c>
    </row>
    <row r="49" spans="1:21" ht="15.75" thickBot="1" x14ac:dyDescent="0.3">
      <c r="A49" s="1473"/>
      <c r="B49" s="1389"/>
      <c r="C49" s="1413"/>
      <c r="D49" s="1391"/>
      <c r="E49" s="1393"/>
      <c r="F49" s="1416"/>
      <c r="G49" s="1396"/>
      <c r="H49" s="1398"/>
      <c r="I49" s="1398"/>
      <c r="J49" s="15" t="s">
        <v>26</v>
      </c>
      <c r="K49" s="16">
        <f t="shared" ref="K49:P49" si="14">SUM(K48)</f>
        <v>2000</v>
      </c>
      <c r="L49" s="16">
        <f t="shared" si="14"/>
        <v>2000</v>
      </c>
      <c r="M49" s="16">
        <f t="shared" si="14"/>
        <v>0</v>
      </c>
      <c r="N49" s="42">
        <f t="shared" si="14"/>
        <v>0</v>
      </c>
      <c r="O49" s="44">
        <f t="shared" si="14"/>
        <v>0</v>
      </c>
      <c r="P49" s="16">
        <f t="shared" si="14"/>
        <v>0</v>
      </c>
      <c r="Q49" s="19"/>
      <c r="R49" s="89"/>
      <c r="S49" s="89"/>
      <c r="T49" s="90"/>
      <c r="U49" t="s">
        <v>56</v>
      </c>
    </row>
    <row r="50" spans="1:21" ht="21" x14ac:dyDescent="0.25">
      <c r="A50" s="1269" t="s">
        <v>29</v>
      </c>
      <c r="B50" s="1402" t="s">
        <v>27</v>
      </c>
      <c r="C50" s="1421" t="s">
        <v>24</v>
      </c>
      <c r="D50" s="1418" t="s">
        <v>24</v>
      </c>
      <c r="E50" s="1400" t="s">
        <v>79</v>
      </c>
      <c r="F50" s="1415" t="s">
        <v>337</v>
      </c>
      <c r="G50" s="1395" t="s">
        <v>152</v>
      </c>
      <c r="H50" s="1395" t="s">
        <v>336</v>
      </c>
      <c r="I50" s="1395"/>
      <c r="J50" s="621"/>
      <c r="K50" s="97"/>
      <c r="L50" s="97"/>
      <c r="M50" s="97"/>
      <c r="N50" s="636"/>
      <c r="O50" s="632"/>
      <c r="P50" s="636"/>
      <c r="Q50" s="137" t="s">
        <v>335</v>
      </c>
      <c r="R50" s="110">
        <v>1</v>
      </c>
      <c r="S50" s="110">
        <v>2</v>
      </c>
      <c r="T50" s="112">
        <v>1</v>
      </c>
      <c r="U50" s="43"/>
    </row>
    <row r="51" spans="1:21" ht="15.75" thickBot="1" x14ac:dyDescent="0.3">
      <c r="A51" s="1271"/>
      <c r="B51" s="1403"/>
      <c r="C51" s="1433"/>
      <c r="D51" s="1435"/>
      <c r="E51" s="1422"/>
      <c r="F51" s="1416"/>
      <c r="G51" s="1398"/>
      <c r="H51" s="1398"/>
      <c r="I51" s="1398"/>
      <c r="J51" s="15" t="s">
        <v>26</v>
      </c>
      <c r="K51" s="16">
        <f t="shared" ref="K51:P51" si="15">SUM(K50)</f>
        <v>0</v>
      </c>
      <c r="L51" s="16">
        <f t="shared" si="15"/>
        <v>0</v>
      </c>
      <c r="M51" s="16">
        <f t="shared" si="15"/>
        <v>0</v>
      </c>
      <c r="N51" s="42">
        <f t="shared" si="15"/>
        <v>0</v>
      </c>
      <c r="O51" s="44">
        <f t="shared" si="15"/>
        <v>0</v>
      </c>
      <c r="P51" s="16">
        <f t="shared" si="15"/>
        <v>0</v>
      </c>
      <c r="Q51" s="41"/>
      <c r="R51" s="89"/>
      <c r="S51" s="89"/>
      <c r="T51" s="90"/>
      <c r="U51" t="s">
        <v>56</v>
      </c>
    </row>
    <row r="52" spans="1:21" ht="15.75" thickBot="1" x14ac:dyDescent="0.3">
      <c r="A52" s="115" t="s">
        <v>29</v>
      </c>
      <c r="B52" s="146" t="s">
        <v>27</v>
      </c>
      <c r="C52" s="13" t="s">
        <v>24</v>
      </c>
      <c r="D52" s="26" t="s">
        <v>24</v>
      </c>
      <c r="E52" s="1492" t="s">
        <v>55</v>
      </c>
      <c r="F52" s="1493"/>
      <c r="G52" s="1493"/>
      <c r="H52" s="1493"/>
      <c r="I52" s="1493"/>
      <c r="J52" s="1494"/>
      <c r="K52" s="27">
        <f t="shared" ref="K52:P52" si="16">SUM(K15,K17,K20,K22,K25,K28,K31,K36,K38,K40,K43,K45,K47,K49,K51,K34,)</f>
        <v>2082900</v>
      </c>
      <c r="L52" s="27">
        <f t="shared" si="16"/>
        <v>2004700</v>
      </c>
      <c r="M52" s="27">
        <f t="shared" si="16"/>
        <v>1645200</v>
      </c>
      <c r="N52" s="27">
        <f t="shared" si="16"/>
        <v>78200</v>
      </c>
      <c r="O52" s="27">
        <f t="shared" si="16"/>
        <v>0</v>
      </c>
      <c r="P52" s="27">
        <f t="shared" si="16"/>
        <v>0</v>
      </c>
      <c r="Q52" s="37"/>
      <c r="R52" s="38"/>
      <c r="S52" s="28"/>
      <c r="T52" s="29"/>
    </row>
    <row r="53" spans="1:21" ht="15.75" thickBot="1" x14ac:dyDescent="0.3">
      <c r="A53" s="116" t="s">
        <v>29</v>
      </c>
      <c r="B53" s="146" t="s">
        <v>27</v>
      </c>
      <c r="C53" s="13" t="s">
        <v>24</v>
      </c>
      <c r="D53" s="48"/>
      <c r="E53" s="1495" t="s">
        <v>110</v>
      </c>
      <c r="F53" s="1496"/>
      <c r="G53" s="1496"/>
      <c r="H53" s="1496"/>
      <c r="I53" s="1496"/>
      <c r="J53" s="1497"/>
      <c r="K53" s="49">
        <f t="shared" ref="K53:P54" si="17">SUM(K52)</f>
        <v>2082900</v>
      </c>
      <c r="L53" s="49">
        <f t="shared" si="17"/>
        <v>2004700</v>
      </c>
      <c r="M53" s="49">
        <f t="shared" si="17"/>
        <v>1645200</v>
      </c>
      <c r="N53" s="49">
        <f t="shared" si="17"/>
        <v>78200</v>
      </c>
      <c r="O53" s="49">
        <f t="shared" si="17"/>
        <v>0</v>
      </c>
      <c r="P53" s="49">
        <f t="shared" si="17"/>
        <v>0</v>
      </c>
      <c r="Q53" s="50"/>
      <c r="R53" s="51"/>
      <c r="S53" s="52"/>
      <c r="T53" s="53"/>
    </row>
    <row r="54" spans="1:21" ht="15.75" thickBot="1" x14ac:dyDescent="0.3">
      <c r="A54" s="8" t="s">
        <v>29</v>
      </c>
      <c r="B54" s="146" t="s">
        <v>27</v>
      </c>
      <c r="C54" s="54"/>
      <c r="D54" s="55"/>
      <c r="E54" s="1487" t="s">
        <v>26</v>
      </c>
      <c r="F54" s="1488"/>
      <c r="G54" s="1488"/>
      <c r="H54" s="1488"/>
      <c r="I54" s="1488"/>
      <c r="J54" s="1489"/>
      <c r="K54" s="56">
        <f t="shared" si="17"/>
        <v>2082900</v>
      </c>
      <c r="L54" s="56">
        <f t="shared" si="17"/>
        <v>2004700</v>
      </c>
      <c r="M54" s="56">
        <f t="shared" si="17"/>
        <v>1645200</v>
      </c>
      <c r="N54" s="56">
        <f t="shared" si="17"/>
        <v>78200</v>
      </c>
      <c r="O54" s="56">
        <f t="shared" si="17"/>
        <v>0</v>
      </c>
      <c r="P54" s="56">
        <f t="shared" si="17"/>
        <v>0</v>
      </c>
      <c r="Q54" s="57"/>
      <c r="R54" s="58"/>
      <c r="S54" s="59"/>
      <c r="T54" s="60"/>
    </row>
    <row r="57" spans="1:21" ht="38.25" x14ac:dyDescent="0.25">
      <c r="F57" s="612" t="s">
        <v>111</v>
      </c>
      <c r="G57" s="62" t="s">
        <v>25</v>
      </c>
      <c r="H57" s="468">
        <f>SUM(K12,K16,K18,K21,K23,K26,K29,K32,K35,K37,K41,K44,K46,K48,K50)</f>
        <v>1959200</v>
      </c>
      <c r="I57" s="468">
        <f>SUM(L12,L16,L18,L21,L23,L26,L29,L32,L35,L37,L41,L44,L46,L48,L50)</f>
        <v>1953000</v>
      </c>
      <c r="J57" s="468">
        <f>SUM(M12,M16,M18,M21,M23,M26,M29,M32,M35,M37,M41,M44,M46,M48,M50)</f>
        <v>1645200</v>
      </c>
      <c r="K57" s="468">
        <f>SUM(N12,N16,N18,N21,N23,N26,N29,N32,N35,N37,N41,N44,N46,N48,N50)</f>
        <v>6200</v>
      </c>
    </row>
    <row r="58" spans="1:21" ht="25.5" x14ac:dyDescent="0.25">
      <c r="F58" s="612" t="s">
        <v>113</v>
      </c>
      <c r="G58" s="62" t="s">
        <v>51</v>
      </c>
      <c r="H58" s="468">
        <f>SUM(K14,K19,K24,K39)</f>
        <v>30000</v>
      </c>
      <c r="I58" s="468">
        <f t="shared" ref="I58:K58" si="18">SUM(L14,L19,L24,L39)</f>
        <v>25000</v>
      </c>
      <c r="J58" s="468">
        <f t="shared" si="18"/>
        <v>0</v>
      </c>
      <c r="K58" s="468">
        <f t="shared" si="18"/>
        <v>5000</v>
      </c>
    </row>
    <row r="59" spans="1:21" ht="38.25" x14ac:dyDescent="0.25">
      <c r="F59" s="612" t="s">
        <v>334</v>
      </c>
      <c r="G59" s="62" t="s">
        <v>333</v>
      </c>
      <c r="H59" s="468">
        <f>SUM(K13)</f>
        <v>67000</v>
      </c>
      <c r="I59" s="468">
        <f>SUM(L13)</f>
        <v>0</v>
      </c>
      <c r="J59" s="468">
        <f>SUM(M13)</f>
        <v>0</v>
      </c>
      <c r="K59" s="468">
        <f>SUM(N13)</f>
        <v>67000</v>
      </c>
    </row>
    <row r="60" spans="1:21" ht="25.5" x14ac:dyDescent="0.25">
      <c r="F60" s="612" t="s">
        <v>693</v>
      </c>
      <c r="G60" s="62" t="s">
        <v>100</v>
      </c>
      <c r="H60" s="468">
        <f>SUM(K27,K30,K33)</f>
        <v>26700</v>
      </c>
      <c r="I60" s="468">
        <f t="shared" ref="I60:K60" si="19">SUM(L27,L30,L33)</f>
        <v>26700</v>
      </c>
      <c r="J60" s="468">
        <f t="shared" si="19"/>
        <v>0</v>
      </c>
      <c r="K60" s="468">
        <f t="shared" si="19"/>
        <v>0</v>
      </c>
    </row>
    <row r="61" spans="1:21" ht="25.5" x14ac:dyDescent="0.25">
      <c r="F61" s="614" t="s">
        <v>114</v>
      </c>
      <c r="G61" s="264"/>
      <c r="H61" s="518">
        <f>SUM(H59:H60,H58,H57)</f>
        <v>2082900</v>
      </c>
      <c r="I61" s="518">
        <f t="shared" ref="I61:K61" si="20">SUM(I59:I60,I58,I57)</f>
        <v>2004700</v>
      </c>
      <c r="J61" s="518">
        <f t="shared" si="20"/>
        <v>1645200</v>
      </c>
      <c r="K61" s="518">
        <f t="shared" si="20"/>
        <v>78200</v>
      </c>
    </row>
    <row r="62" spans="1:21" x14ac:dyDescent="0.25">
      <c r="F62" s="617" t="s">
        <v>260</v>
      </c>
      <c r="G62" s="262"/>
      <c r="H62" s="530">
        <f>SUM(H61)</f>
        <v>2082900</v>
      </c>
      <c r="I62" s="470">
        <f>SUM(I61)</f>
        <v>2004700</v>
      </c>
      <c r="J62" s="470">
        <f>SUM(J61)</f>
        <v>1645200</v>
      </c>
      <c r="K62" s="470">
        <f>SUM(K61)</f>
        <v>78200</v>
      </c>
    </row>
  </sheetData>
  <mergeCells count="202">
    <mergeCell ref="U18:U19"/>
    <mergeCell ref="U32:U34"/>
    <mergeCell ref="E52:J52"/>
    <mergeCell ref="E53:J53"/>
    <mergeCell ref="I21:I22"/>
    <mergeCell ref="T26:T27"/>
    <mergeCell ref="H26:H28"/>
    <mergeCell ref="I26:I28"/>
    <mergeCell ref="A50:A51"/>
    <mergeCell ref="B48:B49"/>
    <mergeCell ref="C48:C49"/>
    <mergeCell ref="D48:D49"/>
    <mergeCell ref="E48:E49"/>
    <mergeCell ref="R18:R19"/>
    <mergeCell ref="S18:S19"/>
    <mergeCell ref="T18:T19"/>
    <mergeCell ref="A18:A20"/>
    <mergeCell ref="F23:F25"/>
    <mergeCell ref="G23:G25"/>
    <mergeCell ref="H23:H25"/>
    <mergeCell ref="I23:I25"/>
    <mergeCell ref="A21:A22"/>
    <mergeCell ref="B21:B22"/>
    <mergeCell ref="C21:C22"/>
    <mergeCell ref="E54:J54"/>
    <mergeCell ref="B50:B51"/>
    <mergeCell ref="C50:C51"/>
    <mergeCell ref="D50:D51"/>
    <mergeCell ref="E50:E51"/>
    <mergeCell ref="F50:F51"/>
    <mergeCell ref="G50:G51"/>
    <mergeCell ref="H50:H51"/>
    <mergeCell ref="I50:I51"/>
    <mergeCell ref="I44:I45"/>
    <mergeCell ref="I48:I49"/>
    <mergeCell ref="I5:I7"/>
    <mergeCell ref="J5:J7"/>
    <mergeCell ref="K5:N5"/>
    <mergeCell ref="O5:O7"/>
    <mergeCell ref="A2:T2"/>
    <mergeCell ref="A3:T3"/>
    <mergeCell ref="A4:T4"/>
    <mergeCell ref="A5:A7"/>
    <mergeCell ref="B5:B7"/>
    <mergeCell ref="C5:C7"/>
    <mergeCell ref="D5:D7"/>
    <mergeCell ref="D32:D34"/>
    <mergeCell ref="E32:E34"/>
    <mergeCell ref="F32:F34"/>
    <mergeCell ref="G32:G34"/>
    <mergeCell ref="H32:H34"/>
    <mergeCell ref="A23:A25"/>
    <mergeCell ref="B23:B25"/>
    <mergeCell ref="C23:C25"/>
    <mergeCell ref="D23:D25"/>
    <mergeCell ref="A32:A34"/>
    <mergeCell ref="B32:B34"/>
    <mergeCell ref="A48:A49"/>
    <mergeCell ref="E23:E25"/>
    <mergeCell ref="G29:G31"/>
    <mergeCell ref="A46:A47"/>
    <mergeCell ref="H46:H47"/>
    <mergeCell ref="A41:A43"/>
    <mergeCell ref="B41:B43"/>
    <mergeCell ref="C41:C43"/>
    <mergeCell ref="F48:F49"/>
    <mergeCell ref="G48:G49"/>
    <mergeCell ref="H48:H49"/>
    <mergeCell ref="C32:C34"/>
    <mergeCell ref="E26:E28"/>
    <mergeCell ref="A44:A45"/>
    <mergeCell ref="B44:B45"/>
    <mergeCell ref="C44:C45"/>
    <mergeCell ref="D44:D45"/>
    <mergeCell ref="E44:E45"/>
    <mergeCell ref="F44:F45"/>
    <mergeCell ref="G44:G45"/>
    <mergeCell ref="H44:H45"/>
    <mergeCell ref="A35:A36"/>
    <mergeCell ref="B35:B36"/>
    <mergeCell ref="F41:F43"/>
    <mergeCell ref="P5:P7"/>
    <mergeCell ref="A12:A15"/>
    <mergeCell ref="B12:B15"/>
    <mergeCell ref="C12:C15"/>
    <mergeCell ref="D12:D15"/>
    <mergeCell ref="E12:E15"/>
    <mergeCell ref="E5:E7"/>
    <mergeCell ref="F5:F7"/>
    <mergeCell ref="G5:G7"/>
    <mergeCell ref="B8:T8"/>
    <mergeCell ref="C9:T9"/>
    <mergeCell ref="D10:T10"/>
    <mergeCell ref="E11:T11"/>
    <mergeCell ref="T12:T14"/>
    <mergeCell ref="Q5:T5"/>
    <mergeCell ref="K6:K7"/>
    <mergeCell ref="L6:M6"/>
    <mergeCell ref="N6:N7"/>
    <mergeCell ref="Q6:Q7"/>
    <mergeCell ref="R6:T6"/>
    <mergeCell ref="H5:H7"/>
    <mergeCell ref="F12:F15"/>
    <mergeCell ref="Q12:Q14"/>
    <mergeCell ref="R12:R14"/>
    <mergeCell ref="S12:S14"/>
    <mergeCell ref="G12:G15"/>
    <mergeCell ref="H12:H15"/>
    <mergeCell ref="I12:I15"/>
    <mergeCell ref="I18:I20"/>
    <mergeCell ref="F16:F17"/>
    <mergeCell ref="G16:G17"/>
    <mergeCell ref="H16:H17"/>
    <mergeCell ref="R29:R30"/>
    <mergeCell ref="F21:F22"/>
    <mergeCell ref="G21:G22"/>
    <mergeCell ref="H21:H22"/>
    <mergeCell ref="H18:H20"/>
    <mergeCell ref="I16:I17"/>
    <mergeCell ref="G18:G20"/>
    <mergeCell ref="A16:A17"/>
    <mergeCell ref="B18:B20"/>
    <mergeCell ref="C18:C20"/>
    <mergeCell ref="D18:D20"/>
    <mergeCell ref="E18:E20"/>
    <mergeCell ref="F18:F20"/>
    <mergeCell ref="B16:B17"/>
    <mergeCell ref="C16:C17"/>
    <mergeCell ref="D16:D17"/>
    <mergeCell ref="E16:E17"/>
    <mergeCell ref="O41:O42"/>
    <mergeCell ref="P41:P42"/>
    <mergeCell ref="Q32:Q33"/>
    <mergeCell ref="S26:S27"/>
    <mergeCell ref="C35:C36"/>
    <mergeCell ref="D35:D36"/>
    <mergeCell ref="E35:E36"/>
    <mergeCell ref="F35:F36"/>
    <mergeCell ref="G35:G36"/>
    <mergeCell ref="H35:H36"/>
    <mergeCell ref="I35:I36"/>
    <mergeCell ref="F26:F28"/>
    <mergeCell ref="G26:G28"/>
    <mergeCell ref="C26:C28"/>
    <mergeCell ref="D26:D28"/>
    <mergeCell ref="R26:R27"/>
    <mergeCell ref="C29:C31"/>
    <mergeCell ref="D29:D31"/>
    <mergeCell ref="E29:E31"/>
    <mergeCell ref="Q26:Q27"/>
    <mergeCell ref="Q29:Q30"/>
    <mergeCell ref="R32:R33"/>
    <mergeCell ref="S32:S33"/>
    <mergeCell ref="S29:S30"/>
    <mergeCell ref="D41:D43"/>
    <mergeCell ref="I41:I43"/>
    <mergeCell ref="A39:A40"/>
    <mergeCell ref="T29:T30"/>
    <mergeCell ref="B46:B47"/>
    <mergeCell ref="C46:C47"/>
    <mergeCell ref="D46:D47"/>
    <mergeCell ref="E46:E47"/>
    <mergeCell ref="F46:F47"/>
    <mergeCell ref="G46:G47"/>
    <mergeCell ref="T32:T33"/>
    <mergeCell ref="D37:D38"/>
    <mergeCell ref="E37:E38"/>
    <mergeCell ref="F37:F38"/>
    <mergeCell ref="G37:G38"/>
    <mergeCell ref="H37:H38"/>
    <mergeCell ref="I37:I38"/>
    <mergeCell ref="C39:C40"/>
    <mergeCell ref="D39:D40"/>
    <mergeCell ref="E39:E40"/>
    <mergeCell ref="F39:F40"/>
    <mergeCell ref="G39:G40"/>
    <mergeCell ref="H39:H40"/>
    <mergeCell ref="I46:I47"/>
    <mergeCell ref="B39:B40"/>
    <mergeCell ref="D21:D22"/>
    <mergeCell ref="E21:E22"/>
    <mergeCell ref="G41:G43"/>
    <mergeCell ref="H41:H43"/>
    <mergeCell ref="E41:E43"/>
    <mergeCell ref="A29:A31"/>
    <mergeCell ref="B29:B31"/>
    <mergeCell ref="Q18:Q19"/>
    <mergeCell ref="J41:J42"/>
    <mergeCell ref="K41:K42"/>
    <mergeCell ref="L41:L42"/>
    <mergeCell ref="M41:M42"/>
    <mergeCell ref="N41:N42"/>
    <mergeCell ref="I39:I40"/>
    <mergeCell ref="A37:A38"/>
    <mergeCell ref="B37:B38"/>
    <mergeCell ref="I32:I34"/>
    <mergeCell ref="C37:C38"/>
    <mergeCell ref="A26:A28"/>
    <mergeCell ref="B26:B28"/>
    <mergeCell ref="H29:H31"/>
    <mergeCell ref="I29:I31"/>
    <mergeCell ref="F29:F31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4011-AC21-40FC-8526-48B4B877A106}">
  <sheetPr>
    <pageSetUpPr fitToPage="1"/>
  </sheetPr>
  <dimension ref="A1:DJ53"/>
  <sheetViews>
    <sheetView zoomScale="115" zoomScaleNormal="115" workbookViewId="0">
      <selection activeCell="E18" sqref="E18:T18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318" t="s">
        <v>0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  <c r="L2" s="1318"/>
      <c r="M2" s="1318"/>
      <c r="N2" s="1318"/>
      <c r="O2" s="1318"/>
      <c r="P2" s="1318"/>
      <c r="Q2" s="1318"/>
      <c r="R2" s="1318"/>
      <c r="S2" s="1318"/>
      <c r="T2" s="1318"/>
    </row>
    <row r="3" spans="1:114" x14ac:dyDescent="0.25">
      <c r="A3" s="1318" t="s">
        <v>379</v>
      </c>
      <c r="B3" s="1318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</row>
    <row r="4" spans="1:114" ht="15.75" thickBot="1" x14ac:dyDescent="0.3">
      <c r="A4" s="1318" t="s">
        <v>1</v>
      </c>
      <c r="B4" s="1318"/>
      <c r="C4" s="1318"/>
      <c r="D4" s="1318"/>
      <c r="E4" s="1318"/>
      <c r="F4" s="1318"/>
      <c r="G4" s="1318"/>
      <c r="H4" s="1318"/>
      <c r="I4" s="1318"/>
      <c r="J4" s="1318"/>
      <c r="K4" s="1318"/>
      <c r="L4" s="1318"/>
      <c r="M4" s="1318"/>
      <c r="N4" s="1318"/>
      <c r="O4" s="1318"/>
      <c r="P4" s="1318"/>
      <c r="Q4" s="1318"/>
      <c r="R4" s="1318"/>
      <c r="S4" s="1318"/>
      <c r="T4" s="1318"/>
    </row>
    <row r="5" spans="1:114" ht="14.45" customHeight="1" x14ac:dyDescent="0.25">
      <c r="A5" s="1320" t="s">
        <v>2</v>
      </c>
      <c r="B5" s="1322" t="s">
        <v>3</v>
      </c>
      <c r="C5" s="1320" t="s">
        <v>4</v>
      </c>
      <c r="D5" s="1320" t="s">
        <v>5</v>
      </c>
      <c r="E5" s="1320" t="s">
        <v>6</v>
      </c>
      <c r="F5" s="1324" t="s">
        <v>7</v>
      </c>
      <c r="G5" s="1326" t="s">
        <v>99</v>
      </c>
      <c r="H5" s="1326" t="s">
        <v>9</v>
      </c>
      <c r="I5" s="1326" t="s">
        <v>8</v>
      </c>
      <c r="J5" s="1339" t="s">
        <v>10</v>
      </c>
      <c r="K5" s="1342" t="s">
        <v>11</v>
      </c>
      <c r="L5" s="1343"/>
      <c r="M5" s="1343"/>
      <c r="N5" s="1344"/>
      <c r="O5" s="1345" t="s">
        <v>12</v>
      </c>
      <c r="P5" s="1326" t="s">
        <v>13</v>
      </c>
      <c r="Q5" s="1328" t="s">
        <v>14</v>
      </c>
      <c r="R5" s="1329"/>
      <c r="S5" s="1329"/>
      <c r="T5" s="1330"/>
    </row>
    <row r="6" spans="1:114" x14ac:dyDescent="0.25">
      <c r="A6" s="1321"/>
      <c r="B6" s="1323"/>
      <c r="C6" s="1321"/>
      <c r="D6" s="1321"/>
      <c r="E6" s="1321"/>
      <c r="F6" s="1325"/>
      <c r="G6" s="1327"/>
      <c r="H6" s="1327"/>
      <c r="I6" s="1327"/>
      <c r="J6" s="1340"/>
      <c r="K6" s="1331" t="s">
        <v>15</v>
      </c>
      <c r="L6" s="1333" t="s">
        <v>16</v>
      </c>
      <c r="M6" s="1333"/>
      <c r="N6" s="1334" t="s">
        <v>17</v>
      </c>
      <c r="O6" s="1331"/>
      <c r="P6" s="1327"/>
      <c r="Q6" s="1336" t="s">
        <v>18</v>
      </c>
      <c r="R6" s="1333" t="s">
        <v>19</v>
      </c>
      <c r="S6" s="1333"/>
      <c r="T6" s="1338"/>
    </row>
    <row r="7" spans="1:114" ht="55.9" customHeight="1" thickBot="1" x14ac:dyDescent="0.3">
      <c r="A7" s="1321"/>
      <c r="B7" s="1323"/>
      <c r="C7" s="1321"/>
      <c r="D7" s="1321"/>
      <c r="E7" s="1321"/>
      <c r="F7" s="1325"/>
      <c r="G7" s="1327"/>
      <c r="H7" s="1327"/>
      <c r="I7" s="1327"/>
      <c r="J7" s="1341"/>
      <c r="K7" s="1332"/>
      <c r="L7" s="643" t="s">
        <v>15</v>
      </c>
      <c r="M7" s="643" t="s">
        <v>20</v>
      </c>
      <c r="N7" s="1335"/>
      <c r="O7" s="1332"/>
      <c r="P7" s="1346"/>
      <c r="Q7" s="1337"/>
      <c r="R7" s="644" t="s">
        <v>21</v>
      </c>
      <c r="S7" s="644" t="s">
        <v>22</v>
      </c>
      <c r="T7" s="645" t="s">
        <v>23</v>
      </c>
    </row>
    <row r="8" spans="1:114" ht="15.75" thickBot="1" x14ac:dyDescent="0.3">
      <c r="A8" s="8" t="s">
        <v>30</v>
      </c>
      <c r="B8" s="1295" t="s">
        <v>380</v>
      </c>
      <c r="C8" s="1295"/>
      <c r="D8" s="1295"/>
      <c r="E8" s="1295"/>
      <c r="F8" s="1295"/>
      <c r="G8" s="1295"/>
      <c r="H8" s="1295"/>
      <c r="I8" s="1295"/>
      <c r="J8" s="1295"/>
      <c r="K8" s="1295"/>
      <c r="L8" s="1295"/>
      <c r="M8" s="1295"/>
      <c r="N8" s="1295"/>
      <c r="O8" s="1295"/>
      <c r="P8" s="1295"/>
      <c r="Q8" s="1295"/>
      <c r="R8" s="1295"/>
      <c r="S8" s="1295"/>
      <c r="T8" s="1296"/>
      <c r="U8" s="43"/>
    </row>
    <row r="9" spans="1:114" s="12" customFormat="1" ht="11.45" customHeight="1" outlineLevel="1" collapsed="1" thickBot="1" x14ac:dyDescent="0.25">
      <c r="A9" s="8" t="s">
        <v>30</v>
      </c>
      <c r="B9" s="646" t="s">
        <v>28</v>
      </c>
      <c r="C9" s="1297" t="s">
        <v>381</v>
      </c>
      <c r="D9" s="1298"/>
      <c r="E9" s="1298"/>
      <c r="F9" s="1298"/>
      <c r="G9" s="1298"/>
      <c r="H9" s="1298"/>
      <c r="I9" s="1298"/>
      <c r="J9" s="1298"/>
      <c r="K9" s="1298"/>
      <c r="L9" s="1298"/>
      <c r="M9" s="1298"/>
      <c r="N9" s="1298"/>
      <c r="O9" s="1298"/>
      <c r="P9" s="1298"/>
      <c r="Q9" s="1298"/>
      <c r="R9" s="1298"/>
      <c r="S9" s="1298"/>
      <c r="T9" s="129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30</v>
      </c>
      <c r="B10" s="646" t="s">
        <v>28</v>
      </c>
      <c r="C10" s="647" t="s">
        <v>24</v>
      </c>
      <c r="D10" s="1300" t="s">
        <v>382</v>
      </c>
      <c r="E10" s="1301"/>
      <c r="F10" s="1301"/>
      <c r="G10" s="1301"/>
      <c r="H10" s="1301"/>
      <c r="I10" s="1301"/>
      <c r="J10" s="1301"/>
      <c r="K10" s="1301"/>
      <c r="L10" s="1301"/>
      <c r="M10" s="1301"/>
      <c r="N10" s="1301"/>
      <c r="O10" s="1301"/>
      <c r="P10" s="1301"/>
      <c r="Q10" s="1301"/>
      <c r="R10" s="1301"/>
      <c r="S10" s="1301"/>
      <c r="T10" s="1302"/>
    </row>
    <row r="11" spans="1:114" ht="15.75" thickBot="1" x14ac:dyDescent="0.3">
      <c r="A11" s="583" t="s">
        <v>30</v>
      </c>
      <c r="B11" s="648" t="s">
        <v>28</v>
      </c>
      <c r="C11" s="649" t="s">
        <v>24</v>
      </c>
      <c r="D11" s="14" t="s">
        <v>24</v>
      </c>
      <c r="E11" s="1303" t="s">
        <v>383</v>
      </c>
      <c r="F11" s="1304"/>
      <c r="G11" s="1304"/>
      <c r="H11" s="1304"/>
      <c r="I11" s="1304"/>
      <c r="J11" s="1304"/>
      <c r="K11" s="1304"/>
      <c r="L11" s="1304"/>
      <c r="M11" s="1304"/>
      <c r="N11" s="1304"/>
      <c r="O11" s="1304"/>
      <c r="P11" s="1304"/>
      <c r="Q11" s="1304"/>
      <c r="R11" s="1304"/>
      <c r="S11" s="1304"/>
      <c r="T11" s="1305"/>
    </row>
    <row r="12" spans="1:114" x14ac:dyDescent="0.25">
      <c r="A12" s="1219" t="s">
        <v>30</v>
      </c>
      <c r="B12" s="1313" t="s">
        <v>28</v>
      </c>
      <c r="C12" s="1255" t="s">
        <v>24</v>
      </c>
      <c r="D12" s="1244" t="s">
        <v>24</v>
      </c>
      <c r="E12" s="1246" t="s">
        <v>24</v>
      </c>
      <c r="F12" s="1280" t="s">
        <v>384</v>
      </c>
      <c r="G12" s="1234" t="s">
        <v>33</v>
      </c>
      <c r="H12" s="1234" t="s">
        <v>124</v>
      </c>
      <c r="I12" s="1231" t="s">
        <v>748</v>
      </c>
      <c r="J12" s="1503" t="s">
        <v>25</v>
      </c>
      <c r="K12" s="1499">
        <v>25000</v>
      </c>
      <c r="L12" s="1499">
        <v>25000</v>
      </c>
      <c r="M12" s="1499"/>
      <c r="N12" s="1514"/>
      <c r="O12" s="1261"/>
      <c r="P12" s="1316"/>
      <c r="Q12" s="1248" t="s">
        <v>385</v>
      </c>
      <c r="R12" s="1238">
        <v>5</v>
      </c>
      <c r="S12" s="1238">
        <v>5</v>
      </c>
      <c r="T12" s="1239">
        <v>5</v>
      </c>
    </row>
    <row r="13" spans="1:114" x14ac:dyDescent="0.25">
      <c r="A13" s="1220"/>
      <c r="B13" s="1292"/>
      <c r="C13" s="1242"/>
      <c r="D13" s="1256"/>
      <c r="E13" s="1257"/>
      <c r="F13" s="1505"/>
      <c r="G13" s="1232"/>
      <c r="H13" s="1232"/>
      <c r="I13" s="1210"/>
      <c r="J13" s="1504"/>
      <c r="K13" s="1500"/>
      <c r="L13" s="1500"/>
      <c r="M13" s="1500"/>
      <c r="N13" s="1515"/>
      <c r="O13" s="1262"/>
      <c r="P13" s="1317"/>
      <c r="Q13" s="1250"/>
      <c r="R13" s="1215"/>
      <c r="S13" s="1215"/>
      <c r="T13" s="1218"/>
    </row>
    <row r="14" spans="1:114" ht="15.75" thickBot="1" x14ac:dyDescent="0.3">
      <c r="A14" s="1221"/>
      <c r="B14" s="1294"/>
      <c r="C14" s="1243"/>
      <c r="D14" s="1245"/>
      <c r="E14" s="1247"/>
      <c r="F14" s="1281"/>
      <c r="G14" s="1235"/>
      <c r="H14" s="1235"/>
      <c r="I14" s="1211"/>
      <c r="J14" s="653" t="s">
        <v>26</v>
      </c>
      <c r="K14" s="654">
        <f>SUM(K12)</f>
        <v>25000</v>
      </c>
      <c r="L14" s="654">
        <f t="shared" ref="L14:P14" si="0">SUM(L12)</f>
        <v>25000</v>
      </c>
      <c r="M14" s="654">
        <f>SUM(M12)</f>
        <v>0</v>
      </c>
      <c r="N14" s="655">
        <f t="shared" si="0"/>
        <v>0</v>
      </c>
      <c r="O14" s="656">
        <f t="shared" si="0"/>
        <v>0</v>
      </c>
      <c r="P14" s="654">
        <f t="shared" si="0"/>
        <v>0</v>
      </c>
      <c r="Q14" s="657"/>
      <c r="R14" s="681"/>
      <c r="S14" s="681"/>
      <c r="T14" s="682"/>
    </row>
    <row r="15" spans="1:114" ht="24.75" customHeight="1" x14ac:dyDescent="0.25">
      <c r="A15" s="1219" t="s">
        <v>30</v>
      </c>
      <c r="B15" s="1311" t="s">
        <v>28</v>
      </c>
      <c r="C15" s="1278" t="s">
        <v>24</v>
      </c>
      <c r="D15" s="1276" t="s">
        <v>24</v>
      </c>
      <c r="E15" s="1279" t="s">
        <v>27</v>
      </c>
      <c r="F15" s="1233" t="s">
        <v>386</v>
      </c>
      <c r="G15" s="1231" t="s">
        <v>33</v>
      </c>
      <c r="H15" s="1231" t="s">
        <v>387</v>
      </c>
      <c r="I15" s="1231" t="s">
        <v>763</v>
      </c>
      <c r="J15" s="707" t="s">
        <v>25</v>
      </c>
      <c r="K15" s="702">
        <v>150000</v>
      </c>
      <c r="L15" s="702">
        <v>110000</v>
      </c>
      <c r="M15" s="702"/>
      <c r="N15" s="703">
        <v>40000</v>
      </c>
      <c r="O15" s="662"/>
      <c r="P15" s="663"/>
      <c r="Q15" s="670" t="s">
        <v>388</v>
      </c>
      <c r="R15" s="700">
        <v>1</v>
      </c>
      <c r="S15" s="700">
        <v>1</v>
      </c>
      <c r="T15" s="741">
        <v>1</v>
      </c>
      <c r="U15" s="156"/>
    </row>
    <row r="16" spans="1:114" ht="24.75" customHeight="1" thickBot="1" x14ac:dyDescent="0.3">
      <c r="A16" s="1221"/>
      <c r="B16" s="1312"/>
      <c r="C16" s="1225"/>
      <c r="D16" s="1227"/>
      <c r="E16" s="1229"/>
      <c r="F16" s="1209"/>
      <c r="G16" s="1211"/>
      <c r="H16" s="1211"/>
      <c r="I16" s="1211"/>
      <c r="J16" s="653" t="s">
        <v>26</v>
      </c>
      <c r="K16" s="654">
        <f>SUM(K15)</f>
        <v>150000</v>
      </c>
      <c r="L16" s="654">
        <f t="shared" ref="L16:P16" si="1">SUM(L15)</f>
        <v>110000</v>
      </c>
      <c r="M16" s="654">
        <f t="shared" si="1"/>
        <v>0</v>
      </c>
      <c r="N16" s="655">
        <f t="shared" si="1"/>
        <v>40000</v>
      </c>
      <c r="O16" s="656">
        <f t="shared" si="1"/>
        <v>0</v>
      </c>
      <c r="P16" s="654">
        <f t="shared" si="1"/>
        <v>0</v>
      </c>
      <c r="Q16" s="668"/>
      <c r="R16" s="709"/>
      <c r="S16" s="709"/>
      <c r="T16" s="710"/>
    </row>
    <row r="17" spans="1:21" ht="15.75" thickBot="1" x14ac:dyDescent="0.3">
      <c r="A17" s="8" t="s">
        <v>30</v>
      </c>
      <c r="B17" s="690" t="s">
        <v>28</v>
      </c>
      <c r="C17" s="691" t="s">
        <v>24</v>
      </c>
      <c r="D17" s="26" t="s">
        <v>24</v>
      </c>
      <c r="E17" s="1199" t="s">
        <v>55</v>
      </c>
      <c r="F17" s="1200"/>
      <c r="G17" s="1200"/>
      <c r="H17" s="1200"/>
      <c r="I17" s="1200"/>
      <c r="J17" s="1201"/>
      <c r="K17" s="692">
        <f>SUM(K14,K16)</f>
        <v>175000</v>
      </c>
      <c r="L17" s="692">
        <f t="shared" ref="L17:P17" si="2">SUM(L14,L16)</f>
        <v>135000</v>
      </c>
      <c r="M17" s="692">
        <f t="shared" si="2"/>
        <v>0</v>
      </c>
      <c r="N17" s="692">
        <f t="shared" si="2"/>
        <v>40000</v>
      </c>
      <c r="O17" s="692">
        <f t="shared" si="2"/>
        <v>0</v>
      </c>
      <c r="P17" s="692">
        <f t="shared" si="2"/>
        <v>0</v>
      </c>
      <c r="Q17" s="713"/>
      <c r="R17" s="714"/>
      <c r="S17" s="693"/>
      <c r="T17" s="694"/>
    </row>
    <row r="18" spans="1:21" ht="27.6" customHeight="1" thickBot="1" x14ac:dyDescent="0.3">
      <c r="A18" s="8" t="s">
        <v>30</v>
      </c>
      <c r="B18" s="698" t="s">
        <v>28</v>
      </c>
      <c r="C18" s="647" t="s">
        <v>24</v>
      </c>
      <c r="D18" s="39" t="s">
        <v>27</v>
      </c>
      <c r="E18" s="1508" t="s">
        <v>389</v>
      </c>
      <c r="F18" s="1291"/>
      <c r="G18" s="1291"/>
      <c r="H18" s="1291"/>
      <c r="I18" s="1291"/>
      <c r="J18" s="1291"/>
      <c r="K18" s="1291"/>
      <c r="L18" s="1291"/>
      <c r="M18" s="1291"/>
      <c r="N18" s="1291"/>
      <c r="O18" s="1291"/>
      <c r="P18" s="1291"/>
      <c r="Q18" s="1291"/>
      <c r="R18" s="1291"/>
      <c r="S18" s="1291"/>
      <c r="T18" s="1291"/>
    </row>
    <row r="19" spans="1:21" ht="21" x14ac:dyDescent="0.25">
      <c r="A19" s="1219" t="s">
        <v>30</v>
      </c>
      <c r="B19" s="1313" t="s">
        <v>28</v>
      </c>
      <c r="C19" s="1242" t="s">
        <v>24</v>
      </c>
      <c r="D19" s="1244" t="s">
        <v>27</v>
      </c>
      <c r="E19" s="1257" t="s">
        <v>27</v>
      </c>
      <c r="F19" s="1258" t="s">
        <v>390</v>
      </c>
      <c r="G19" s="1232" t="s">
        <v>33</v>
      </c>
      <c r="H19" s="1285" t="s">
        <v>391</v>
      </c>
      <c r="I19" s="1285" t="s">
        <v>764</v>
      </c>
      <c r="J19" s="1512" t="s">
        <v>25</v>
      </c>
      <c r="K19" s="1499">
        <v>120000</v>
      </c>
      <c r="L19" s="1499">
        <v>20000</v>
      </c>
      <c r="M19" s="1513"/>
      <c r="N19" s="1509">
        <v>100000</v>
      </c>
      <c r="O19" s="1510"/>
      <c r="P19" s="1511"/>
      <c r="Q19" s="975" t="s">
        <v>392</v>
      </c>
      <c r="R19" s="678">
        <v>5</v>
      </c>
      <c r="S19" s="678">
        <v>5</v>
      </c>
      <c r="T19" s="679">
        <v>5</v>
      </c>
    </row>
    <row r="20" spans="1:21" ht="21" x14ac:dyDescent="0.25">
      <c r="A20" s="1220"/>
      <c r="B20" s="1292"/>
      <c r="C20" s="1242"/>
      <c r="D20" s="1256"/>
      <c r="E20" s="1257"/>
      <c r="F20" s="1258"/>
      <c r="G20" s="1232"/>
      <c r="H20" s="1285"/>
      <c r="I20" s="1285"/>
      <c r="J20" s="1504"/>
      <c r="K20" s="1500"/>
      <c r="L20" s="1500"/>
      <c r="M20" s="1500"/>
      <c r="N20" s="1502"/>
      <c r="O20" s="1262"/>
      <c r="P20" s="1317"/>
      <c r="Q20" s="976" t="s">
        <v>393</v>
      </c>
      <c r="R20" s="746">
        <v>5</v>
      </c>
      <c r="S20" s="746">
        <v>5</v>
      </c>
      <c r="T20" s="977">
        <v>5</v>
      </c>
      <c r="U20" s="158"/>
    </row>
    <row r="21" spans="1:21" ht="15.75" thickBot="1" x14ac:dyDescent="0.3">
      <c r="A21" s="1221"/>
      <c r="B21" s="1294"/>
      <c r="C21" s="1243"/>
      <c r="D21" s="1245"/>
      <c r="E21" s="1247"/>
      <c r="F21" s="1209"/>
      <c r="G21" s="1235"/>
      <c r="H21" s="1286"/>
      <c r="I21" s="1286"/>
      <c r="J21" s="653" t="s">
        <v>26</v>
      </c>
      <c r="K21" s="654">
        <f>SUM(K19,K20)</f>
        <v>120000</v>
      </c>
      <c r="L21" s="654">
        <f t="shared" ref="L21:P21" si="3">SUM(L19,L20)</f>
        <v>20000</v>
      </c>
      <c r="M21" s="654">
        <f t="shared" si="3"/>
        <v>0</v>
      </c>
      <c r="N21" s="655">
        <f t="shared" si="3"/>
        <v>100000</v>
      </c>
      <c r="O21" s="656">
        <f t="shared" si="3"/>
        <v>0</v>
      </c>
      <c r="P21" s="654">
        <f t="shared" si="3"/>
        <v>0</v>
      </c>
      <c r="Q21" s="657"/>
      <c r="R21" s="681"/>
      <c r="S21" s="681"/>
      <c r="T21" s="682"/>
    </row>
    <row r="22" spans="1:21" ht="18.600000000000001" customHeight="1" x14ac:dyDescent="0.25">
      <c r="A22" s="1219" t="s">
        <v>30</v>
      </c>
      <c r="B22" s="1293" t="s">
        <v>28</v>
      </c>
      <c r="C22" s="1224" t="s">
        <v>24</v>
      </c>
      <c r="D22" s="1226" t="s">
        <v>27</v>
      </c>
      <c r="E22" s="1228" t="s">
        <v>28</v>
      </c>
      <c r="F22" s="1258" t="s">
        <v>394</v>
      </c>
      <c r="G22" s="1210" t="s">
        <v>33</v>
      </c>
      <c r="H22" s="1210" t="s">
        <v>395</v>
      </c>
      <c r="I22" s="1210" t="s">
        <v>765</v>
      </c>
      <c r="J22" s="699" t="s">
        <v>25</v>
      </c>
      <c r="K22" s="702">
        <v>74000</v>
      </c>
      <c r="L22" s="702">
        <v>4000</v>
      </c>
      <c r="M22" s="702"/>
      <c r="N22" s="703">
        <v>70000</v>
      </c>
      <c r="O22" s="662"/>
      <c r="P22" s="704"/>
      <c r="Q22" s="711" t="s">
        <v>393</v>
      </c>
      <c r="R22" s="678">
        <v>1</v>
      </c>
      <c r="S22" s="678">
        <v>1</v>
      </c>
      <c r="T22" s="679">
        <v>1</v>
      </c>
    </row>
    <row r="23" spans="1:21" ht="19.149999999999999" customHeight="1" thickBot="1" x14ac:dyDescent="0.3">
      <c r="A23" s="1221"/>
      <c r="B23" s="1310"/>
      <c r="C23" s="1225"/>
      <c r="D23" s="1227"/>
      <c r="E23" s="1229"/>
      <c r="F23" s="1209"/>
      <c r="G23" s="1211"/>
      <c r="H23" s="1211"/>
      <c r="I23" s="1211"/>
      <c r="J23" s="653" t="s">
        <v>26</v>
      </c>
      <c r="K23" s="654">
        <f>SUM(K22)</f>
        <v>74000</v>
      </c>
      <c r="L23" s="654">
        <f t="shared" ref="L23:P23" si="4">SUM(L22)</f>
        <v>4000</v>
      </c>
      <c r="M23" s="654">
        <f t="shared" si="4"/>
        <v>0</v>
      </c>
      <c r="N23" s="655">
        <f t="shared" si="4"/>
        <v>70000</v>
      </c>
      <c r="O23" s="656">
        <f t="shared" si="4"/>
        <v>0</v>
      </c>
      <c r="P23" s="655">
        <f t="shared" si="4"/>
        <v>0</v>
      </c>
      <c r="Q23" s="668"/>
      <c r="R23" s="681"/>
      <c r="S23" s="681"/>
      <c r="T23" s="682"/>
    </row>
    <row r="24" spans="1:21" ht="15.75" thickBot="1" x14ac:dyDescent="0.3">
      <c r="A24" s="585" t="s">
        <v>30</v>
      </c>
      <c r="B24" s="690" t="s">
        <v>28</v>
      </c>
      <c r="C24" s="647" t="s">
        <v>24</v>
      </c>
      <c r="D24" s="26" t="s">
        <v>27</v>
      </c>
      <c r="E24" s="1199" t="s">
        <v>55</v>
      </c>
      <c r="F24" s="1200"/>
      <c r="G24" s="1200"/>
      <c r="H24" s="1200"/>
      <c r="I24" s="1200"/>
      <c r="J24" s="1201"/>
      <c r="K24" s="692">
        <f>SUM(K21,K23)</f>
        <v>194000</v>
      </c>
      <c r="L24" s="692">
        <f t="shared" ref="L24:P24" si="5">SUM(L21,L23)</f>
        <v>24000</v>
      </c>
      <c r="M24" s="692">
        <f t="shared" si="5"/>
        <v>0</v>
      </c>
      <c r="N24" s="692">
        <f t="shared" si="5"/>
        <v>170000</v>
      </c>
      <c r="O24" s="692">
        <f t="shared" si="5"/>
        <v>0</v>
      </c>
      <c r="P24" s="692">
        <f t="shared" si="5"/>
        <v>0</v>
      </c>
      <c r="Q24" s="713"/>
      <c r="R24" s="714"/>
      <c r="S24" s="693"/>
      <c r="T24" s="694"/>
    </row>
    <row r="25" spans="1:21" ht="15.75" thickBot="1" x14ac:dyDescent="0.3">
      <c r="A25" s="8" t="s">
        <v>30</v>
      </c>
      <c r="B25" s="698" t="s">
        <v>28</v>
      </c>
      <c r="C25" s="647" t="s">
        <v>24</v>
      </c>
      <c r="D25" s="39" t="s">
        <v>28</v>
      </c>
      <c r="E25" s="1251" t="s">
        <v>396</v>
      </c>
      <c r="F25" s="1252"/>
      <c r="G25" s="1252"/>
      <c r="H25" s="1252"/>
      <c r="I25" s="1252"/>
      <c r="J25" s="1252"/>
      <c r="K25" s="1252"/>
      <c r="L25" s="1252"/>
      <c r="M25" s="1252"/>
      <c r="N25" s="1252"/>
      <c r="O25" s="1252"/>
      <c r="P25" s="1252"/>
      <c r="Q25" s="1252"/>
      <c r="R25" s="1252"/>
      <c r="S25" s="1252"/>
      <c r="T25" s="1253"/>
    </row>
    <row r="26" spans="1:21" x14ac:dyDescent="0.25">
      <c r="A26" s="1219" t="s">
        <v>30</v>
      </c>
      <c r="B26" s="1313" t="s">
        <v>28</v>
      </c>
      <c r="C26" s="1242" t="s">
        <v>24</v>
      </c>
      <c r="D26" s="1244" t="s">
        <v>28</v>
      </c>
      <c r="E26" s="1246" t="s">
        <v>24</v>
      </c>
      <c r="F26" s="1280" t="s">
        <v>397</v>
      </c>
      <c r="G26" s="1234" t="s">
        <v>33</v>
      </c>
      <c r="H26" s="1231" t="s">
        <v>40</v>
      </c>
      <c r="I26" s="1231" t="s">
        <v>718</v>
      </c>
      <c r="J26" s="1267" t="s">
        <v>25</v>
      </c>
      <c r="K26" s="1265"/>
      <c r="L26" s="1265"/>
      <c r="M26" s="1265"/>
      <c r="N26" s="1506"/>
      <c r="O26" s="1314"/>
      <c r="P26" s="1506"/>
      <c r="Q26" s="1248" t="s">
        <v>398</v>
      </c>
      <c r="R26" s="1238">
        <v>1</v>
      </c>
      <c r="S26" s="1238">
        <v>1</v>
      </c>
      <c r="T26" s="1239">
        <v>1</v>
      </c>
    </row>
    <row r="27" spans="1:21" ht="15" customHeight="1" x14ac:dyDescent="0.25">
      <c r="A27" s="1220"/>
      <c r="B27" s="1292"/>
      <c r="C27" s="1242"/>
      <c r="D27" s="1256"/>
      <c r="E27" s="1257"/>
      <c r="F27" s="1505"/>
      <c r="G27" s="1232"/>
      <c r="H27" s="1210"/>
      <c r="I27" s="1210"/>
      <c r="J27" s="1268"/>
      <c r="K27" s="1266"/>
      <c r="L27" s="1266"/>
      <c r="M27" s="1266"/>
      <c r="N27" s="1507"/>
      <c r="O27" s="1315"/>
      <c r="P27" s="1507"/>
      <c r="Q27" s="1249"/>
      <c r="R27" s="1214"/>
      <c r="S27" s="1214"/>
      <c r="T27" s="1217"/>
    </row>
    <row r="28" spans="1:21" ht="15.75" thickBot="1" x14ac:dyDescent="0.3">
      <c r="A28" s="1221"/>
      <c r="B28" s="1294"/>
      <c r="C28" s="1243"/>
      <c r="D28" s="1245"/>
      <c r="E28" s="1247"/>
      <c r="F28" s="1281"/>
      <c r="G28" s="1235"/>
      <c r="H28" s="1211"/>
      <c r="I28" s="1211"/>
      <c r="J28" s="653" t="s">
        <v>26</v>
      </c>
      <c r="K28" s="654">
        <f>SUM(K26)</f>
        <v>0</v>
      </c>
      <c r="L28" s="654">
        <f t="shared" ref="L28:P28" si="6">SUM(L26)</f>
        <v>0</v>
      </c>
      <c r="M28" s="654">
        <f t="shared" si="6"/>
        <v>0</v>
      </c>
      <c r="N28" s="655">
        <f t="shared" si="6"/>
        <v>0</v>
      </c>
      <c r="O28" s="656">
        <f t="shared" si="6"/>
        <v>0</v>
      </c>
      <c r="P28" s="654">
        <f t="shared" si="6"/>
        <v>0</v>
      </c>
      <c r="Q28" s="749"/>
      <c r="R28" s="681"/>
      <c r="S28" s="681"/>
      <c r="T28" s="682"/>
    </row>
    <row r="29" spans="1:21" x14ac:dyDescent="0.25">
      <c r="A29" s="1219" t="s">
        <v>30</v>
      </c>
      <c r="B29" s="1293" t="s">
        <v>28</v>
      </c>
      <c r="C29" s="1224" t="s">
        <v>24</v>
      </c>
      <c r="D29" s="1226" t="s">
        <v>28</v>
      </c>
      <c r="E29" s="1228" t="s">
        <v>27</v>
      </c>
      <c r="F29" s="1208" t="s">
        <v>399</v>
      </c>
      <c r="G29" s="1210" t="s">
        <v>33</v>
      </c>
      <c r="H29" s="1210" t="s">
        <v>40</v>
      </c>
      <c r="I29" s="1210" t="s">
        <v>766</v>
      </c>
      <c r="J29" s="660" t="s">
        <v>25</v>
      </c>
      <c r="K29" s="685"/>
      <c r="L29" s="685"/>
      <c r="M29" s="685"/>
      <c r="N29" s="770"/>
      <c r="O29" s="723"/>
      <c r="P29" s="770"/>
      <c r="Q29" s="978" t="s">
        <v>40</v>
      </c>
      <c r="R29" s="700"/>
      <c r="S29" s="700"/>
      <c r="T29" s="673"/>
    </row>
    <row r="30" spans="1:21" ht="15.75" thickBot="1" x14ac:dyDescent="0.3">
      <c r="A30" s="1221"/>
      <c r="B30" s="1310"/>
      <c r="C30" s="1225"/>
      <c r="D30" s="1227"/>
      <c r="E30" s="1229"/>
      <c r="F30" s="1209"/>
      <c r="G30" s="1211"/>
      <c r="H30" s="1211"/>
      <c r="I30" s="1211"/>
      <c r="J30" s="653" t="s">
        <v>26</v>
      </c>
      <c r="K30" s="654">
        <f>SUM(K29)</f>
        <v>0</v>
      </c>
      <c r="L30" s="654">
        <f t="shared" ref="L30:P30" si="7">SUM(L29)</f>
        <v>0</v>
      </c>
      <c r="M30" s="654">
        <f t="shared" si="7"/>
        <v>0</v>
      </c>
      <c r="N30" s="655">
        <f t="shared" si="7"/>
        <v>0</v>
      </c>
      <c r="O30" s="656">
        <f t="shared" si="7"/>
        <v>0</v>
      </c>
      <c r="P30" s="654">
        <f t="shared" si="7"/>
        <v>0</v>
      </c>
      <c r="Q30" s="751"/>
      <c r="R30" s="681"/>
      <c r="S30" s="681"/>
      <c r="T30" s="682"/>
    </row>
    <row r="31" spans="1:21" x14ac:dyDescent="0.25">
      <c r="A31" s="1219" t="s">
        <v>30</v>
      </c>
      <c r="B31" s="1313" t="s">
        <v>28</v>
      </c>
      <c r="C31" s="1242" t="s">
        <v>24</v>
      </c>
      <c r="D31" s="1244" t="s">
        <v>28</v>
      </c>
      <c r="E31" s="1246" t="s">
        <v>28</v>
      </c>
      <c r="F31" s="1233" t="s">
        <v>400</v>
      </c>
      <c r="G31" s="1234" t="s">
        <v>33</v>
      </c>
      <c r="H31" s="1231" t="s">
        <v>40</v>
      </c>
      <c r="I31" s="1231" t="s">
        <v>766</v>
      </c>
      <c r="J31" s="699" t="s">
        <v>25</v>
      </c>
      <c r="K31" s="702">
        <v>3000</v>
      </c>
      <c r="L31" s="702">
        <v>2000</v>
      </c>
      <c r="M31" s="702"/>
      <c r="N31" s="768">
        <v>1000</v>
      </c>
      <c r="O31" s="745"/>
      <c r="P31" s="683"/>
      <c r="Q31" s="979" t="s">
        <v>401</v>
      </c>
      <c r="R31" s="678"/>
      <c r="S31" s="678"/>
      <c r="T31" s="679"/>
    </row>
    <row r="32" spans="1:21" ht="15.75" thickBot="1" x14ac:dyDescent="0.3">
      <c r="A32" s="1221"/>
      <c r="B32" s="1294"/>
      <c r="C32" s="1243"/>
      <c r="D32" s="1245"/>
      <c r="E32" s="1247"/>
      <c r="F32" s="1209"/>
      <c r="G32" s="1235"/>
      <c r="H32" s="1211"/>
      <c r="I32" s="1211"/>
      <c r="J32" s="653" t="s">
        <v>26</v>
      </c>
      <c r="K32" s="654">
        <f>SUM(K31)</f>
        <v>3000</v>
      </c>
      <c r="L32" s="654">
        <f t="shared" ref="L32:P32" si="8">SUM(L31)</f>
        <v>2000</v>
      </c>
      <c r="M32" s="654">
        <f t="shared" si="8"/>
        <v>0</v>
      </c>
      <c r="N32" s="655">
        <f t="shared" si="8"/>
        <v>1000</v>
      </c>
      <c r="O32" s="656">
        <f t="shared" si="8"/>
        <v>0</v>
      </c>
      <c r="P32" s="654">
        <f t="shared" si="8"/>
        <v>0</v>
      </c>
      <c r="Q32" s="657"/>
      <c r="R32" s="681"/>
      <c r="S32" s="681"/>
      <c r="T32" s="682"/>
    </row>
    <row r="33" spans="1:22" x14ac:dyDescent="0.25">
      <c r="A33" s="1220" t="s">
        <v>30</v>
      </c>
      <c r="B33" s="1293" t="s">
        <v>28</v>
      </c>
      <c r="C33" s="1224" t="s">
        <v>24</v>
      </c>
      <c r="D33" s="1226" t="s">
        <v>28</v>
      </c>
      <c r="E33" s="1228" t="s">
        <v>30</v>
      </c>
      <c r="F33" s="1208" t="s">
        <v>402</v>
      </c>
      <c r="G33" s="1210" t="s">
        <v>33</v>
      </c>
      <c r="H33" s="1210" t="s">
        <v>40</v>
      </c>
      <c r="I33" s="1210" t="s">
        <v>724</v>
      </c>
      <c r="J33" s="707" t="s">
        <v>25</v>
      </c>
      <c r="K33" s="767">
        <v>33000</v>
      </c>
      <c r="L33" s="767">
        <v>3000</v>
      </c>
      <c r="M33" s="767"/>
      <c r="N33" s="768">
        <v>30000</v>
      </c>
      <c r="O33" s="980"/>
      <c r="P33" s="704"/>
      <c r="Q33" s="708" t="s">
        <v>256</v>
      </c>
      <c r="R33" s="678"/>
      <c r="S33" s="678"/>
      <c r="T33" s="679"/>
    </row>
    <row r="34" spans="1:22" ht="15.75" thickBot="1" x14ac:dyDescent="0.3">
      <c r="A34" s="1221"/>
      <c r="B34" s="1310"/>
      <c r="C34" s="1225"/>
      <c r="D34" s="1227"/>
      <c r="E34" s="1229"/>
      <c r="F34" s="1209"/>
      <c r="G34" s="1211"/>
      <c r="H34" s="1211"/>
      <c r="I34" s="1211"/>
      <c r="J34" s="755" t="s">
        <v>26</v>
      </c>
      <c r="K34" s="756">
        <f>SUM(K33)</f>
        <v>33000</v>
      </c>
      <c r="L34" s="756">
        <f t="shared" ref="L34:P34" si="9">SUM(L33)</f>
        <v>3000</v>
      </c>
      <c r="M34" s="756">
        <f t="shared" si="9"/>
        <v>0</v>
      </c>
      <c r="N34" s="981">
        <f t="shared" si="9"/>
        <v>30000</v>
      </c>
      <c r="O34" s="794">
        <f t="shared" si="9"/>
        <v>0</v>
      </c>
      <c r="P34" s="756">
        <f t="shared" si="9"/>
        <v>0</v>
      </c>
      <c r="Q34" s="668"/>
      <c r="R34" s="681"/>
      <c r="S34" s="681"/>
      <c r="T34" s="682"/>
    </row>
    <row r="35" spans="1:22" x14ac:dyDescent="0.25">
      <c r="A35" s="1220" t="s">
        <v>30</v>
      </c>
      <c r="B35" s="1293" t="s">
        <v>28</v>
      </c>
      <c r="C35" s="1224" t="s">
        <v>24</v>
      </c>
      <c r="D35" s="1226" t="s">
        <v>28</v>
      </c>
      <c r="E35" s="1228" t="s">
        <v>49</v>
      </c>
      <c r="F35" s="1208" t="s">
        <v>403</v>
      </c>
      <c r="G35" s="1210" t="s">
        <v>404</v>
      </c>
      <c r="H35" s="1210" t="s">
        <v>40</v>
      </c>
      <c r="I35" s="1210" t="s">
        <v>724</v>
      </c>
      <c r="J35" s="699" t="s">
        <v>25</v>
      </c>
      <c r="K35" s="696"/>
      <c r="L35" s="696"/>
      <c r="M35" s="696"/>
      <c r="N35" s="697"/>
      <c r="O35" s="687"/>
      <c r="P35" s="688"/>
      <c r="Q35" s="708" t="s">
        <v>405</v>
      </c>
      <c r="R35" s="678"/>
      <c r="S35" s="678"/>
      <c r="T35" s="679"/>
    </row>
    <row r="36" spans="1:22" ht="15.75" thickBot="1" x14ac:dyDescent="0.3">
      <c r="A36" s="1221"/>
      <c r="B36" s="1310"/>
      <c r="C36" s="1225"/>
      <c r="D36" s="1227"/>
      <c r="E36" s="1229"/>
      <c r="F36" s="1209"/>
      <c r="G36" s="1211"/>
      <c r="H36" s="1211"/>
      <c r="I36" s="1211"/>
      <c r="J36" s="653" t="s">
        <v>26</v>
      </c>
      <c r="K36" s="654">
        <f>SUM(K35)</f>
        <v>0</v>
      </c>
      <c r="L36" s="654">
        <f t="shared" ref="L36:P36" si="10">SUM(L35)</f>
        <v>0</v>
      </c>
      <c r="M36" s="654">
        <f t="shared" si="10"/>
        <v>0</v>
      </c>
      <c r="N36" s="655">
        <f t="shared" si="10"/>
        <v>0</v>
      </c>
      <c r="O36" s="656">
        <f t="shared" si="10"/>
        <v>0</v>
      </c>
      <c r="P36" s="654">
        <f t="shared" si="10"/>
        <v>0</v>
      </c>
      <c r="Q36" s="668"/>
      <c r="R36" s="681"/>
      <c r="S36" s="681"/>
      <c r="T36" s="682"/>
    </row>
    <row r="37" spans="1:22" ht="15.75" thickBot="1" x14ac:dyDescent="0.3">
      <c r="A37" s="8" t="s">
        <v>30</v>
      </c>
      <c r="B37" s="690" t="s">
        <v>28</v>
      </c>
      <c r="C37" s="647" t="s">
        <v>24</v>
      </c>
      <c r="D37" s="26" t="s">
        <v>28</v>
      </c>
      <c r="E37" s="1199" t="s">
        <v>55</v>
      </c>
      <c r="F37" s="1200"/>
      <c r="G37" s="1200"/>
      <c r="H37" s="1200"/>
      <c r="I37" s="1200"/>
      <c r="J37" s="1201"/>
      <c r="K37" s="692">
        <f>SUM(K28,K30,K32,K34,K36,)</f>
        <v>36000</v>
      </c>
      <c r="L37" s="692">
        <f t="shared" ref="L37:P37" si="11">SUM(L28,L30,L32,L34,L36,)</f>
        <v>5000</v>
      </c>
      <c r="M37" s="692">
        <f t="shared" si="11"/>
        <v>0</v>
      </c>
      <c r="N37" s="692">
        <f t="shared" si="11"/>
        <v>31000</v>
      </c>
      <c r="O37" s="692">
        <f t="shared" si="11"/>
        <v>0</v>
      </c>
      <c r="P37" s="692">
        <f t="shared" si="11"/>
        <v>0</v>
      </c>
      <c r="Q37" s="713"/>
      <c r="R37" s="714"/>
      <c r="S37" s="693"/>
      <c r="T37" s="694"/>
    </row>
    <row r="38" spans="1:22" ht="15.75" thickBot="1" x14ac:dyDescent="0.3">
      <c r="A38" s="8" t="s">
        <v>30</v>
      </c>
      <c r="B38" s="698" t="s">
        <v>28</v>
      </c>
      <c r="C38" s="647" t="s">
        <v>24</v>
      </c>
      <c r="D38" s="39" t="s">
        <v>29</v>
      </c>
      <c r="E38" s="1251" t="s">
        <v>406</v>
      </c>
      <c r="F38" s="1252"/>
      <c r="G38" s="1252"/>
      <c r="H38" s="1252"/>
      <c r="I38" s="1252"/>
      <c r="J38" s="1252"/>
      <c r="K38" s="1252"/>
      <c r="L38" s="1252"/>
      <c r="M38" s="1252"/>
      <c r="N38" s="1252"/>
      <c r="O38" s="1252"/>
      <c r="P38" s="1252"/>
      <c r="Q38" s="1252"/>
      <c r="R38" s="1252"/>
      <c r="S38" s="1252"/>
      <c r="T38" s="1253"/>
    </row>
    <row r="39" spans="1:22" ht="17.45" customHeight="1" x14ac:dyDescent="0.25">
      <c r="A39" s="1219" t="s">
        <v>30</v>
      </c>
      <c r="B39" s="1313" t="s">
        <v>28</v>
      </c>
      <c r="C39" s="1242" t="s">
        <v>24</v>
      </c>
      <c r="D39" s="1244" t="s">
        <v>29</v>
      </c>
      <c r="E39" s="1246" t="s">
        <v>24</v>
      </c>
      <c r="F39" s="1280" t="s">
        <v>407</v>
      </c>
      <c r="G39" s="1234" t="s">
        <v>33</v>
      </c>
      <c r="H39" s="1231" t="s">
        <v>142</v>
      </c>
      <c r="I39" s="1231" t="s">
        <v>768</v>
      </c>
      <c r="J39" s="1503" t="s">
        <v>25</v>
      </c>
      <c r="K39" s="1499">
        <v>16000</v>
      </c>
      <c r="L39" s="1499">
        <v>1000</v>
      </c>
      <c r="M39" s="1499"/>
      <c r="N39" s="1501">
        <v>15000</v>
      </c>
      <c r="O39" s="716"/>
      <c r="P39" s="791"/>
      <c r="Q39" s="982" t="s">
        <v>408</v>
      </c>
      <c r="R39" s="677">
        <v>1</v>
      </c>
      <c r="S39" s="677">
        <v>1</v>
      </c>
      <c r="T39" s="673">
        <v>1</v>
      </c>
    </row>
    <row r="40" spans="1:22" ht="19.899999999999999" customHeight="1" x14ac:dyDescent="0.25">
      <c r="A40" s="1220"/>
      <c r="B40" s="1293"/>
      <c r="C40" s="1224"/>
      <c r="D40" s="1226"/>
      <c r="E40" s="1228"/>
      <c r="F40" s="1498"/>
      <c r="G40" s="1210"/>
      <c r="H40" s="1210"/>
      <c r="I40" s="1210"/>
      <c r="J40" s="1504"/>
      <c r="K40" s="1500"/>
      <c r="L40" s="1500"/>
      <c r="M40" s="1500"/>
      <c r="N40" s="1502"/>
      <c r="O40" s="666"/>
      <c r="P40" s="790"/>
      <c r="Q40" s="983" t="s">
        <v>409</v>
      </c>
      <c r="R40" s="678">
        <v>5</v>
      </c>
      <c r="S40" s="678">
        <v>5</v>
      </c>
      <c r="T40" s="679">
        <v>5</v>
      </c>
    </row>
    <row r="41" spans="1:22" ht="17.45" customHeight="1" thickBot="1" x14ac:dyDescent="0.3">
      <c r="A41" s="1221"/>
      <c r="B41" s="1294"/>
      <c r="C41" s="1243"/>
      <c r="D41" s="1245"/>
      <c r="E41" s="1247"/>
      <c r="F41" s="1281"/>
      <c r="G41" s="1235"/>
      <c r="H41" s="1211"/>
      <c r="I41" s="1211"/>
      <c r="J41" s="653" t="s">
        <v>26</v>
      </c>
      <c r="K41" s="654">
        <f>SUM(K39)</f>
        <v>16000</v>
      </c>
      <c r="L41" s="654">
        <f t="shared" ref="L41:P41" si="12">SUM(L39)</f>
        <v>1000</v>
      </c>
      <c r="M41" s="654">
        <f t="shared" si="12"/>
        <v>0</v>
      </c>
      <c r="N41" s="655">
        <f t="shared" si="12"/>
        <v>15000</v>
      </c>
      <c r="O41" s="656">
        <f t="shared" si="12"/>
        <v>0</v>
      </c>
      <c r="P41" s="680">
        <f t="shared" si="12"/>
        <v>0</v>
      </c>
      <c r="Q41" s="749"/>
      <c r="R41" s="681"/>
      <c r="S41" s="681"/>
      <c r="T41" s="682"/>
    </row>
    <row r="42" spans="1:22" x14ac:dyDescent="0.25">
      <c r="A42" s="1219" t="s">
        <v>30</v>
      </c>
      <c r="B42" s="1293" t="s">
        <v>28</v>
      </c>
      <c r="C42" s="1224" t="s">
        <v>24</v>
      </c>
      <c r="D42" s="1226" t="s">
        <v>29</v>
      </c>
      <c r="E42" s="1228" t="s">
        <v>27</v>
      </c>
      <c r="F42" s="1208" t="s">
        <v>410</v>
      </c>
      <c r="G42" s="1210" t="s">
        <v>33</v>
      </c>
      <c r="H42" s="1210" t="s">
        <v>142</v>
      </c>
      <c r="I42" s="1210" t="s">
        <v>767</v>
      </c>
      <c r="J42" s="660" t="s">
        <v>25</v>
      </c>
      <c r="K42" s="685"/>
      <c r="L42" s="685"/>
      <c r="M42" s="685"/>
      <c r="N42" s="724"/>
      <c r="O42" s="769"/>
      <c r="P42" s="770"/>
      <c r="Q42" s="984"/>
      <c r="R42" s="700"/>
      <c r="S42" s="700"/>
      <c r="T42" s="739"/>
    </row>
    <row r="43" spans="1:22" ht="15.75" thickBot="1" x14ac:dyDescent="0.3">
      <c r="A43" s="1221"/>
      <c r="B43" s="1310"/>
      <c r="C43" s="1225"/>
      <c r="D43" s="1227"/>
      <c r="E43" s="1229"/>
      <c r="F43" s="1209"/>
      <c r="G43" s="1211"/>
      <c r="H43" s="1211"/>
      <c r="I43" s="1211"/>
      <c r="J43" s="653" t="s">
        <v>26</v>
      </c>
      <c r="K43" s="654">
        <f>SUM(K42)</f>
        <v>0</v>
      </c>
      <c r="L43" s="654">
        <f t="shared" ref="L43:P43" si="13">SUM(L42)</f>
        <v>0</v>
      </c>
      <c r="M43" s="654">
        <f t="shared" si="13"/>
        <v>0</v>
      </c>
      <c r="N43" s="655">
        <f t="shared" si="13"/>
        <v>0</v>
      </c>
      <c r="O43" s="656">
        <f t="shared" si="13"/>
        <v>0</v>
      </c>
      <c r="P43" s="680">
        <f t="shared" si="13"/>
        <v>0</v>
      </c>
      <c r="Q43" s="751"/>
      <c r="R43" s="681"/>
      <c r="S43" s="681"/>
      <c r="T43" s="682"/>
    </row>
    <row r="44" spans="1:22" ht="21" x14ac:dyDescent="0.25">
      <c r="A44" s="1219" t="s">
        <v>30</v>
      </c>
      <c r="B44" s="1293" t="s">
        <v>28</v>
      </c>
      <c r="C44" s="1224" t="s">
        <v>24</v>
      </c>
      <c r="D44" s="1226" t="s">
        <v>29</v>
      </c>
      <c r="E44" s="1228" t="s">
        <v>29</v>
      </c>
      <c r="F44" s="1208" t="s">
        <v>411</v>
      </c>
      <c r="G44" s="1210" t="s">
        <v>33</v>
      </c>
      <c r="H44" s="1210" t="s">
        <v>142</v>
      </c>
      <c r="I44" s="1210" t="s">
        <v>724</v>
      </c>
      <c r="J44" s="650" t="s">
        <v>25</v>
      </c>
      <c r="K44" s="715"/>
      <c r="L44" s="715"/>
      <c r="M44" s="715"/>
      <c r="N44" s="779"/>
      <c r="O44" s="985"/>
      <c r="P44" s="779"/>
      <c r="Q44" s="986" t="s">
        <v>412</v>
      </c>
      <c r="R44" s="678">
        <v>1</v>
      </c>
      <c r="S44" s="678">
        <v>1</v>
      </c>
      <c r="T44" s="679">
        <v>1</v>
      </c>
    </row>
    <row r="45" spans="1:22" ht="15.75" thickBot="1" x14ac:dyDescent="0.3">
      <c r="A45" s="1221"/>
      <c r="B45" s="1310"/>
      <c r="C45" s="1225"/>
      <c r="D45" s="1227"/>
      <c r="E45" s="1229"/>
      <c r="F45" s="1209"/>
      <c r="G45" s="1211"/>
      <c r="H45" s="1211"/>
      <c r="I45" s="1211"/>
      <c r="J45" s="653" t="s">
        <v>26</v>
      </c>
      <c r="K45" s="654">
        <f t="shared" ref="K45:P45" si="14">SUM(K44)</f>
        <v>0</v>
      </c>
      <c r="L45" s="654">
        <f t="shared" si="14"/>
        <v>0</v>
      </c>
      <c r="M45" s="654">
        <f t="shared" si="14"/>
        <v>0</v>
      </c>
      <c r="N45" s="655">
        <f t="shared" si="14"/>
        <v>0</v>
      </c>
      <c r="O45" s="656">
        <f t="shared" si="14"/>
        <v>0</v>
      </c>
      <c r="P45" s="680">
        <f t="shared" si="14"/>
        <v>0</v>
      </c>
      <c r="Q45" s="751"/>
      <c r="R45" s="681"/>
      <c r="S45" s="681"/>
      <c r="T45" s="682"/>
      <c r="V45" t="s">
        <v>56</v>
      </c>
    </row>
    <row r="46" spans="1:22" ht="15.75" thickBot="1" x14ac:dyDescent="0.3">
      <c r="A46" s="8" t="s">
        <v>30</v>
      </c>
      <c r="B46" s="690" t="s">
        <v>28</v>
      </c>
      <c r="C46" s="647" t="s">
        <v>24</v>
      </c>
      <c r="D46" s="26" t="s">
        <v>29</v>
      </c>
      <c r="E46" s="1199" t="s">
        <v>55</v>
      </c>
      <c r="F46" s="1200"/>
      <c r="G46" s="1200"/>
      <c r="H46" s="1200"/>
      <c r="I46" s="1200"/>
      <c r="J46" s="1201"/>
      <c r="K46" s="692">
        <f>SUM(K41,K43,K45)</f>
        <v>16000</v>
      </c>
      <c r="L46" s="692">
        <f t="shared" ref="L46:P46" si="15">SUM(L41,L43,L45)</f>
        <v>1000</v>
      </c>
      <c r="M46" s="692">
        <f t="shared" si="15"/>
        <v>0</v>
      </c>
      <c r="N46" s="692">
        <f t="shared" si="15"/>
        <v>15000</v>
      </c>
      <c r="O46" s="692">
        <f t="shared" si="15"/>
        <v>0</v>
      </c>
      <c r="P46" s="692">
        <f t="shared" si="15"/>
        <v>0</v>
      </c>
      <c r="Q46" s="713"/>
      <c r="R46" s="714"/>
      <c r="S46" s="693"/>
      <c r="T46" s="694"/>
    </row>
    <row r="47" spans="1:22" ht="15.75" thickBot="1" x14ac:dyDescent="0.3">
      <c r="A47" s="584" t="s">
        <v>30</v>
      </c>
      <c r="B47" s="690" t="s">
        <v>28</v>
      </c>
      <c r="C47" s="647" t="s">
        <v>24</v>
      </c>
      <c r="D47" s="48"/>
      <c r="E47" s="1202" t="s">
        <v>110</v>
      </c>
      <c r="F47" s="1203"/>
      <c r="G47" s="1203"/>
      <c r="H47" s="1203"/>
      <c r="I47" s="1203"/>
      <c r="J47" s="1204"/>
      <c r="K47" s="728">
        <f t="shared" ref="K47:P47" si="16">SUM(K17,K24,K37,K46)</f>
        <v>421000</v>
      </c>
      <c r="L47" s="728">
        <f t="shared" si="16"/>
        <v>165000</v>
      </c>
      <c r="M47" s="728">
        <f t="shared" si="16"/>
        <v>0</v>
      </c>
      <c r="N47" s="987">
        <f t="shared" si="16"/>
        <v>256000</v>
      </c>
      <c r="O47" s="728">
        <f t="shared" si="16"/>
        <v>0</v>
      </c>
      <c r="P47" s="988">
        <f t="shared" si="16"/>
        <v>0</v>
      </c>
      <c r="Q47" s="729"/>
      <c r="R47" s="730"/>
      <c r="S47" s="731"/>
      <c r="T47" s="732"/>
    </row>
    <row r="48" spans="1:22" ht="15.75" thickBot="1" x14ac:dyDescent="0.3">
      <c r="A48" s="8" t="s">
        <v>30</v>
      </c>
      <c r="B48" s="690" t="s">
        <v>28</v>
      </c>
      <c r="C48" s="733"/>
      <c r="D48" s="55"/>
      <c r="E48" s="1205" t="s">
        <v>26</v>
      </c>
      <c r="F48" s="1206"/>
      <c r="G48" s="1206"/>
      <c r="H48" s="1206"/>
      <c r="I48" s="1206"/>
      <c r="J48" s="1207"/>
      <c r="K48" s="734">
        <f>SUM(K47)</f>
        <v>421000</v>
      </c>
      <c r="L48" s="734">
        <f t="shared" ref="L48:P48" si="17">SUM(L47)</f>
        <v>165000</v>
      </c>
      <c r="M48" s="734">
        <f t="shared" si="17"/>
        <v>0</v>
      </c>
      <c r="N48" s="989">
        <f t="shared" si="17"/>
        <v>256000</v>
      </c>
      <c r="O48" s="734">
        <f t="shared" si="17"/>
        <v>0</v>
      </c>
      <c r="P48" s="990">
        <f t="shared" si="17"/>
        <v>0</v>
      </c>
      <c r="Q48" s="735"/>
      <c r="R48" s="736"/>
      <c r="S48" s="737"/>
      <c r="T48" s="738"/>
    </row>
    <row r="51" spans="6:11" ht="38.25" x14ac:dyDescent="0.25">
      <c r="F51" s="612" t="s">
        <v>111</v>
      </c>
      <c r="G51" s="62" t="s">
        <v>25</v>
      </c>
      <c r="H51" s="456">
        <f>SUM(K12,K15,K19,K22,K31,K33,K35,K39)</f>
        <v>421000</v>
      </c>
      <c r="I51" s="456">
        <f t="shared" ref="I51:K51" si="18">SUM(L12,L15,L19,L22,L31,L33,L35,L39)</f>
        <v>165000</v>
      </c>
      <c r="J51" s="456">
        <f t="shared" si="18"/>
        <v>0</v>
      </c>
      <c r="K51" s="456">
        <f t="shared" si="18"/>
        <v>256000</v>
      </c>
    </row>
    <row r="52" spans="6:11" ht="25.5" x14ac:dyDescent="0.25">
      <c r="F52" s="614" t="s">
        <v>114</v>
      </c>
      <c r="G52" s="290"/>
      <c r="H52" s="531">
        <f>SUM(H51)</f>
        <v>421000</v>
      </c>
      <c r="I52" s="531">
        <f t="shared" ref="I52:K52" si="19">SUM(I51)</f>
        <v>165000</v>
      </c>
      <c r="J52" s="531">
        <f t="shared" si="19"/>
        <v>0</v>
      </c>
      <c r="K52" s="531">
        <f t="shared" si="19"/>
        <v>256000</v>
      </c>
    </row>
    <row r="53" spans="6:11" x14ac:dyDescent="0.25">
      <c r="F53" s="617" t="s">
        <v>260</v>
      </c>
      <c r="G53" s="66"/>
      <c r="H53" s="66">
        <f>SUM(H52)</f>
        <v>421000</v>
      </c>
      <c r="I53" s="66">
        <f>SUM(I52)</f>
        <v>165000</v>
      </c>
      <c r="J53" s="66">
        <v>0</v>
      </c>
      <c r="K53" s="66">
        <f>SUM(K52)</f>
        <v>256000</v>
      </c>
    </row>
  </sheetData>
  <mergeCells count="177"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Q5:T5"/>
    <mergeCell ref="K6:K7"/>
    <mergeCell ref="L6:M6"/>
    <mergeCell ref="N6:N7"/>
    <mergeCell ref="Q6:Q7"/>
    <mergeCell ref="R6:T6"/>
    <mergeCell ref="H5:H7"/>
    <mergeCell ref="I5:I7"/>
    <mergeCell ref="J5:J7"/>
    <mergeCell ref="K5:N5"/>
    <mergeCell ref="O5:O7"/>
    <mergeCell ref="P5:P7"/>
    <mergeCell ref="B8:T8"/>
    <mergeCell ref="C9:T9"/>
    <mergeCell ref="D10:T10"/>
    <mergeCell ref="E11:T11"/>
    <mergeCell ref="A12:A14"/>
    <mergeCell ref="B12:B14"/>
    <mergeCell ref="C12:C14"/>
    <mergeCell ref="D12:D14"/>
    <mergeCell ref="E12:E14"/>
    <mergeCell ref="F12:F14"/>
    <mergeCell ref="S12:S13"/>
    <mergeCell ref="T12:T13"/>
    <mergeCell ref="N12:N13"/>
    <mergeCell ref="O12:O13"/>
    <mergeCell ref="P12:P13"/>
    <mergeCell ref="Q12:Q13"/>
    <mergeCell ref="R12:R13"/>
    <mergeCell ref="A15:A16"/>
    <mergeCell ref="B15:B16"/>
    <mergeCell ref="C15:C16"/>
    <mergeCell ref="D15:D16"/>
    <mergeCell ref="E15:E16"/>
    <mergeCell ref="F15:F16"/>
    <mergeCell ref="G15:G16"/>
    <mergeCell ref="H15:H16"/>
    <mergeCell ref="M12:M13"/>
    <mergeCell ref="G12:G14"/>
    <mergeCell ref="H12:H14"/>
    <mergeCell ref="I12:I14"/>
    <mergeCell ref="J12:J13"/>
    <mergeCell ref="K12:K13"/>
    <mergeCell ref="L12:L13"/>
    <mergeCell ref="I15:I16"/>
    <mergeCell ref="E17:J17"/>
    <mergeCell ref="E18:T18"/>
    <mergeCell ref="A19:A21"/>
    <mergeCell ref="B19:B21"/>
    <mergeCell ref="C19:C21"/>
    <mergeCell ref="D19:D21"/>
    <mergeCell ref="E19:E21"/>
    <mergeCell ref="F19:F21"/>
    <mergeCell ref="G19:G21"/>
    <mergeCell ref="N19:N20"/>
    <mergeCell ref="O19:O20"/>
    <mergeCell ref="P19:P20"/>
    <mergeCell ref="J19:J20"/>
    <mergeCell ref="K19:K20"/>
    <mergeCell ref="L19:L20"/>
    <mergeCell ref="M19:M20"/>
    <mergeCell ref="A22:A23"/>
    <mergeCell ref="B22:B23"/>
    <mergeCell ref="C22:C23"/>
    <mergeCell ref="D22:D23"/>
    <mergeCell ref="E22:E23"/>
    <mergeCell ref="F22:F23"/>
    <mergeCell ref="G22:G23"/>
    <mergeCell ref="H19:H21"/>
    <mergeCell ref="I19:I21"/>
    <mergeCell ref="H22:H23"/>
    <mergeCell ref="I22:I23"/>
    <mergeCell ref="E24:J24"/>
    <mergeCell ref="E25:T25"/>
    <mergeCell ref="A26:A28"/>
    <mergeCell ref="B26:B28"/>
    <mergeCell ref="C26:C28"/>
    <mergeCell ref="D26:D28"/>
    <mergeCell ref="E26:E28"/>
    <mergeCell ref="F26:F28"/>
    <mergeCell ref="S26:S27"/>
    <mergeCell ref="T26:T27"/>
    <mergeCell ref="N26:N27"/>
    <mergeCell ref="O26:O27"/>
    <mergeCell ref="P26:P27"/>
    <mergeCell ref="Q26:Q27"/>
    <mergeCell ref="R26:R27"/>
    <mergeCell ref="A29:A30"/>
    <mergeCell ref="B29:B30"/>
    <mergeCell ref="C29:C30"/>
    <mergeCell ref="D29:D30"/>
    <mergeCell ref="E29:E30"/>
    <mergeCell ref="F29:F30"/>
    <mergeCell ref="G29:G30"/>
    <mergeCell ref="H29:H30"/>
    <mergeCell ref="M26:M27"/>
    <mergeCell ref="G26:G28"/>
    <mergeCell ref="H26:H28"/>
    <mergeCell ref="I26:I28"/>
    <mergeCell ref="J26:J27"/>
    <mergeCell ref="K26:K27"/>
    <mergeCell ref="L26:L27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G33:G34"/>
    <mergeCell ref="H33:H34"/>
    <mergeCell ref="I33:I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H35:H36"/>
    <mergeCell ref="I35:I36"/>
    <mergeCell ref="G39:G41"/>
    <mergeCell ref="H39:H41"/>
    <mergeCell ref="E37:J37"/>
    <mergeCell ref="E38:T38"/>
    <mergeCell ref="A39:A41"/>
    <mergeCell ref="B39:B41"/>
    <mergeCell ref="C39:C41"/>
    <mergeCell ref="D39:D41"/>
    <mergeCell ref="E39:E41"/>
    <mergeCell ref="F39:F41"/>
    <mergeCell ref="M39:M40"/>
    <mergeCell ref="N39:N40"/>
    <mergeCell ref="I39:I41"/>
    <mergeCell ref="J39:J40"/>
    <mergeCell ref="K39:K40"/>
    <mergeCell ref="L39:L40"/>
    <mergeCell ref="E46:J46"/>
    <mergeCell ref="E47:J47"/>
    <mergeCell ref="E48:J48"/>
    <mergeCell ref="I42:I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42:A43"/>
    <mergeCell ref="B42:B43"/>
    <mergeCell ref="C42:C43"/>
    <mergeCell ref="D42:D43"/>
    <mergeCell ref="E42:E43"/>
    <mergeCell ref="F42:F43"/>
    <mergeCell ref="G42:G43"/>
    <mergeCell ref="H42:H43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69B2-8CBA-4EFA-B5A1-291D75398737}">
  <sheetPr>
    <pageSetUpPr fitToPage="1"/>
  </sheetPr>
  <dimension ref="A1:DJ50"/>
  <sheetViews>
    <sheetView zoomScale="130" zoomScaleNormal="130" workbookViewId="0">
      <selection activeCell="E41" sqref="E41:J41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481" t="s">
        <v>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Q2" s="1481"/>
      <c r="R2" s="1481"/>
      <c r="S2" s="1481"/>
      <c r="T2" s="1481"/>
    </row>
    <row r="3" spans="1:114" x14ac:dyDescent="0.25">
      <c r="A3" s="1481" t="s">
        <v>446</v>
      </c>
      <c r="B3" s="1481"/>
      <c r="C3" s="1482"/>
      <c r="D3" s="1482"/>
      <c r="E3" s="1482"/>
      <c r="F3" s="1482"/>
      <c r="G3" s="1482"/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</row>
    <row r="4" spans="1:114" ht="15.75" thickBot="1" x14ac:dyDescent="0.3">
      <c r="A4" s="1481" t="s">
        <v>1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</row>
    <row r="5" spans="1:114" ht="14.45" customHeight="1" x14ac:dyDescent="0.25">
      <c r="A5" s="1447" t="s">
        <v>2</v>
      </c>
      <c r="B5" s="1483" t="s">
        <v>3</v>
      </c>
      <c r="C5" s="1447" t="s">
        <v>4</v>
      </c>
      <c r="D5" s="1447" t="s">
        <v>5</v>
      </c>
      <c r="E5" s="1447" t="s">
        <v>6</v>
      </c>
      <c r="F5" s="1449" t="s">
        <v>7</v>
      </c>
      <c r="G5" s="1442" t="s">
        <v>99</v>
      </c>
      <c r="H5" s="1442" t="s">
        <v>8</v>
      </c>
      <c r="I5" s="1442" t="s">
        <v>9</v>
      </c>
      <c r="J5" s="1474" t="s">
        <v>10</v>
      </c>
      <c r="K5" s="1477" t="s">
        <v>11</v>
      </c>
      <c r="L5" s="1478"/>
      <c r="M5" s="1478"/>
      <c r="N5" s="1479"/>
      <c r="O5" s="1480" t="s">
        <v>12</v>
      </c>
      <c r="P5" s="1442" t="s">
        <v>13</v>
      </c>
      <c r="Q5" s="1457" t="s">
        <v>14</v>
      </c>
      <c r="R5" s="1458"/>
      <c r="S5" s="1458"/>
      <c r="T5" s="1459"/>
    </row>
    <row r="6" spans="1:114" x14ac:dyDescent="0.25">
      <c r="A6" s="1448"/>
      <c r="B6" s="1484"/>
      <c r="C6" s="1448"/>
      <c r="D6" s="1448"/>
      <c r="E6" s="1448"/>
      <c r="F6" s="1450"/>
      <c r="G6" s="1443"/>
      <c r="H6" s="1443"/>
      <c r="I6" s="1443"/>
      <c r="J6" s="1475"/>
      <c r="K6" s="1460" t="s">
        <v>15</v>
      </c>
      <c r="L6" s="1462" t="s">
        <v>16</v>
      </c>
      <c r="M6" s="1462"/>
      <c r="N6" s="1463" t="s">
        <v>17</v>
      </c>
      <c r="O6" s="1460"/>
      <c r="P6" s="1443"/>
      <c r="Q6" s="1465" t="s">
        <v>18</v>
      </c>
      <c r="R6" s="1462" t="s">
        <v>19</v>
      </c>
      <c r="S6" s="1462"/>
      <c r="T6" s="1467"/>
    </row>
    <row r="7" spans="1:114" ht="55.9" customHeight="1" thickBot="1" x14ac:dyDescent="0.3">
      <c r="A7" s="1448"/>
      <c r="B7" s="1484"/>
      <c r="C7" s="1448"/>
      <c r="D7" s="1448"/>
      <c r="E7" s="1448"/>
      <c r="F7" s="1450"/>
      <c r="G7" s="1443"/>
      <c r="H7" s="1443"/>
      <c r="I7" s="1443"/>
      <c r="J7" s="1476"/>
      <c r="K7" s="1461"/>
      <c r="L7" s="5" t="s">
        <v>15</v>
      </c>
      <c r="M7" s="5" t="s">
        <v>20</v>
      </c>
      <c r="N7" s="1464"/>
      <c r="O7" s="1461"/>
      <c r="P7" s="1444"/>
      <c r="Q7" s="1466"/>
      <c r="R7" s="6" t="s">
        <v>21</v>
      </c>
      <c r="S7" s="6" t="s">
        <v>22</v>
      </c>
      <c r="T7" s="7" t="s">
        <v>23</v>
      </c>
    </row>
    <row r="8" spans="1:114" ht="15.75" thickBot="1" x14ac:dyDescent="0.3">
      <c r="A8" s="8" t="s">
        <v>49</v>
      </c>
      <c r="B8" s="1451" t="s">
        <v>445</v>
      </c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1452"/>
      <c r="U8" s="43"/>
    </row>
    <row r="9" spans="1:114" s="12" customFormat="1" ht="11.45" customHeight="1" outlineLevel="1" collapsed="1" thickBot="1" x14ac:dyDescent="0.25">
      <c r="A9" s="8" t="s">
        <v>49</v>
      </c>
      <c r="B9" s="9" t="s">
        <v>24</v>
      </c>
      <c r="C9" s="1093" t="s">
        <v>444</v>
      </c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49</v>
      </c>
      <c r="B10" s="9" t="s">
        <v>24</v>
      </c>
      <c r="C10" s="13" t="s">
        <v>24</v>
      </c>
      <c r="D10" s="1098" t="s">
        <v>443</v>
      </c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</row>
    <row r="11" spans="1:114" ht="15.75" thickBot="1" x14ac:dyDescent="0.3">
      <c r="A11" s="114" t="s">
        <v>49</v>
      </c>
      <c r="B11" s="145" t="s">
        <v>24</v>
      </c>
      <c r="C11" s="144" t="s">
        <v>24</v>
      </c>
      <c r="D11" s="14" t="s">
        <v>24</v>
      </c>
      <c r="E11" s="1549" t="s">
        <v>442</v>
      </c>
      <c r="F11" s="1550"/>
      <c r="G11" s="1550"/>
      <c r="H11" s="1550"/>
      <c r="I11" s="1550"/>
      <c r="J11" s="1550"/>
      <c r="K11" s="1550"/>
      <c r="L11" s="1550"/>
      <c r="M11" s="1550"/>
      <c r="N11" s="1550"/>
      <c r="O11" s="1550"/>
      <c r="P11" s="1550"/>
      <c r="Q11" s="1550"/>
      <c r="R11" s="1550"/>
      <c r="S11" s="1550"/>
      <c r="T11" s="1551"/>
    </row>
    <row r="12" spans="1:114" ht="21" x14ac:dyDescent="0.25">
      <c r="A12" s="1219" t="s">
        <v>49</v>
      </c>
      <c r="B12" s="1516" t="s">
        <v>24</v>
      </c>
      <c r="C12" s="1446" t="s">
        <v>24</v>
      </c>
      <c r="D12" s="1390" t="s">
        <v>24</v>
      </c>
      <c r="E12" s="1399" t="s">
        <v>24</v>
      </c>
      <c r="F12" s="1546" t="s">
        <v>441</v>
      </c>
      <c r="G12" s="1394" t="s">
        <v>342</v>
      </c>
      <c r="H12" s="1394" t="s">
        <v>769</v>
      </c>
      <c r="I12" s="1395" t="s">
        <v>417</v>
      </c>
      <c r="J12" s="1548" t="s">
        <v>25</v>
      </c>
      <c r="K12" s="1541">
        <v>65900</v>
      </c>
      <c r="L12" s="1541">
        <v>65900</v>
      </c>
      <c r="M12" s="1541"/>
      <c r="N12" s="1542"/>
      <c r="O12" s="1540"/>
      <c r="P12" s="1539"/>
      <c r="Q12" s="304" t="s">
        <v>440</v>
      </c>
      <c r="R12" s="111">
        <v>1</v>
      </c>
      <c r="S12" s="111">
        <v>0</v>
      </c>
      <c r="T12" s="113">
        <v>0</v>
      </c>
    </row>
    <row r="13" spans="1:114" ht="21" x14ac:dyDescent="0.25">
      <c r="A13" s="1220"/>
      <c r="B13" s="1538"/>
      <c r="C13" s="1412"/>
      <c r="D13" s="1417"/>
      <c r="E13" s="1399"/>
      <c r="F13" s="1546"/>
      <c r="G13" s="1394"/>
      <c r="H13" s="1394"/>
      <c r="I13" s="1395"/>
      <c r="J13" s="1548"/>
      <c r="K13" s="1541"/>
      <c r="L13" s="1541"/>
      <c r="M13" s="1541"/>
      <c r="N13" s="1542"/>
      <c r="O13" s="1540"/>
      <c r="P13" s="1539"/>
      <c r="Q13" s="303" t="s">
        <v>439</v>
      </c>
      <c r="R13" s="166">
        <v>115</v>
      </c>
      <c r="S13" s="166">
        <v>110</v>
      </c>
      <c r="T13" s="91">
        <v>105</v>
      </c>
    </row>
    <row r="14" spans="1:114" ht="15.75" thickBot="1" x14ac:dyDescent="0.3">
      <c r="A14" s="1221"/>
      <c r="B14" s="1517"/>
      <c r="C14" s="1413"/>
      <c r="D14" s="1391"/>
      <c r="E14" s="1393"/>
      <c r="F14" s="1547"/>
      <c r="G14" s="1396"/>
      <c r="H14" s="1396"/>
      <c r="I14" s="1398"/>
      <c r="J14" s="15" t="s">
        <v>26</v>
      </c>
      <c r="K14" s="16">
        <f t="shared" ref="K14:P14" si="0">SUM(K12)</f>
        <v>65900</v>
      </c>
      <c r="L14" s="16">
        <f t="shared" si="0"/>
        <v>65900</v>
      </c>
      <c r="M14" s="16">
        <f t="shared" si="0"/>
        <v>0</v>
      </c>
      <c r="N14" s="17">
        <f t="shared" si="0"/>
        <v>0</v>
      </c>
      <c r="O14" s="18">
        <f t="shared" si="0"/>
        <v>0</v>
      </c>
      <c r="P14" s="16">
        <f t="shared" si="0"/>
        <v>0</v>
      </c>
      <c r="Q14" s="19"/>
      <c r="R14" s="89"/>
      <c r="S14" s="89"/>
      <c r="T14" s="90"/>
    </row>
    <row r="15" spans="1:114" x14ac:dyDescent="0.25">
      <c r="A15" s="1219" t="s">
        <v>49</v>
      </c>
      <c r="B15" s="1535" t="s">
        <v>24</v>
      </c>
      <c r="C15" s="1432" t="s">
        <v>24</v>
      </c>
      <c r="D15" s="1434" t="s">
        <v>24</v>
      </c>
      <c r="E15" s="1436" t="s">
        <v>27</v>
      </c>
      <c r="F15" s="1079" t="s">
        <v>438</v>
      </c>
      <c r="G15" s="1397" t="s">
        <v>342</v>
      </c>
      <c r="H15" s="1397" t="s">
        <v>770</v>
      </c>
      <c r="I15" s="1397" t="s">
        <v>417</v>
      </c>
      <c r="J15" s="20" t="s">
        <v>25</v>
      </c>
      <c r="K15" s="109"/>
      <c r="L15" s="109"/>
      <c r="M15" s="109"/>
      <c r="N15" s="103"/>
      <c r="O15" s="105"/>
      <c r="P15" s="107"/>
      <c r="Q15" s="21" t="s">
        <v>437</v>
      </c>
      <c r="R15" s="111">
        <v>0</v>
      </c>
      <c r="S15" s="111">
        <v>1</v>
      </c>
      <c r="T15" s="157">
        <v>0</v>
      </c>
      <c r="U15" s="156"/>
    </row>
    <row r="16" spans="1:114" ht="15.75" thickBot="1" x14ac:dyDescent="0.3">
      <c r="A16" s="1221"/>
      <c r="B16" s="1536"/>
      <c r="C16" s="1433"/>
      <c r="D16" s="1435"/>
      <c r="E16" s="1422"/>
      <c r="F16" s="1055"/>
      <c r="G16" s="1398"/>
      <c r="H16" s="1398"/>
      <c r="I16" s="1398"/>
      <c r="J16" s="15" t="s">
        <v>26</v>
      </c>
      <c r="K16" s="302">
        <f t="shared" ref="K16:P16" si="1">SUM(K15)</f>
        <v>0</v>
      </c>
      <c r="L16" s="302">
        <f t="shared" si="1"/>
        <v>0</v>
      </c>
      <c r="M16" s="302">
        <f t="shared" si="1"/>
        <v>0</v>
      </c>
      <c r="N16" s="301">
        <f t="shared" si="1"/>
        <v>0</v>
      </c>
      <c r="O16" s="18">
        <f t="shared" si="1"/>
        <v>0</v>
      </c>
      <c r="P16" s="16">
        <f t="shared" si="1"/>
        <v>0</v>
      </c>
      <c r="Q16" s="22"/>
      <c r="R16" s="92"/>
      <c r="S16" s="92"/>
      <c r="T16" s="93"/>
    </row>
    <row r="17" spans="1:20" ht="21" x14ac:dyDescent="0.25">
      <c r="A17" s="1220" t="s">
        <v>49</v>
      </c>
      <c r="B17" s="1537" t="s">
        <v>24</v>
      </c>
      <c r="C17" s="1432" t="s">
        <v>24</v>
      </c>
      <c r="D17" s="1434" t="s">
        <v>24</v>
      </c>
      <c r="E17" s="1436" t="s">
        <v>28</v>
      </c>
      <c r="F17" s="1414" t="s">
        <v>436</v>
      </c>
      <c r="G17" s="1397" t="s">
        <v>342</v>
      </c>
      <c r="H17" s="1397" t="s">
        <v>770</v>
      </c>
      <c r="I17" s="1397" t="s">
        <v>435</v>
      </c>
      <c r="J17" s="625" t="s">
        <v>25</v>
      </c>
      <c r="K17" s="97">
        <v>40500</v>
      </c>
      <c r="L17" s="97">
        <v>40500</v>
      </c>
      <c r="M17" s="97"/>
      <c r="N17" s="98"/>
      <c r="O17" s="642"/>
      <c r="P17" s="107"/>
      <c r="Q17" s="138" t="s">
        <v>433</v>
      </c>
      <c r="R17" s="110">
        <v>5</v>
      </c>
      <c r="S17" s="110">
        <v>5</v>
      </c>
      <c r="T17" s="112">
        <v>5</v>
      </c>
    </row>
    <row r="18" spans="1:20" ht="15.75" thickBot="1" x14ac:dyDescent="0.3">
      <c r="A18" s="1221"/>
      <c r="B18" s="1519"/>
      <c r="C18" s="1433"/>
      <c r="D18" s="1435"/>
      <c r="E18" s="1422"/>
      <c r="F18" s="1416"/>
      <c r="G18" s="1398"/>
      <c r="H18" s="1398"/>
      <c r="I18" s="1398"/>
      <c r="J18" s="15" t="s">
        <v>26</v>
      </c>
      <c r="K18" s="16">
        <f t="shared" ref="K18:P18" si="2">SUM(K17)</f>
        <v>40500</v>
      </c>
      <c r="L18" s="16">
        <f t="shared" si="2"/>
        <v>40500</v>
      </c>
      <c r="M18" s="16">
        <f t="shared" si="2"/>
        <v>0</v>
      </c>
      <c r="N18" s="17">
        <f t="shared" si="2"/>
        <v>0</v>
      </c>
      <c r="O18" s="18">
        <f t="shared" si="2"/>
        <v>0</v>
      </c>
      <c r="P18" s="16">
        <f t="shared" si="2"/>
        <v>0</v>
      </c>
      <c r="Q18" s="22"/>
      <c r="R18" s="89"/>
      <c r="S18" s="89"/>
      <c r="T18" s="90"/>
    </row>
    <row r="19" spans="1:20" ht="21" x14ac:dyDescent="0.25">
      <c r="A19" s="1219" t="s">
        <v>49</v>
      </c>
      <c r="B19" s="1516" t="s">
        <v>24</v>
      </c>
      <c r="C19" s="1412" t="s">
        <v>24</v>
      </c>
      <c r="D19" s="1390" t="s">
        <v>24</v>
      </c>
      <c r="E19" s="1399" t="s">
        <v>29</v>
      </c>
      <c r="F19" s="1080" t="s">
        <v>434</v>
      </c>
      <c r="G19" s="1394" t="s">
        <v>342</v>
      </c>
      <c r="H19" s="1394" t="s">
        <v>770</v>
      </c>
      <c r="I19" s="1395" t="s">
        <v>417</v>
      </c>
      <c r="J19" s="622" t="s">
        <v>25</v>
      </c>
      <c r="K19" s="623">
        <v>3000</v>
      </c>
      <c r="L19" s="629">
        <v>3000</v>
      </c>
      <c r="M19" s="623"/>
      <c r="N19" s="633"/>
      <c r="O19" s="847"/>
      <c r="P19" s="25"/>
      <c r="Q19" s="275" t="s">
        <v>433</v>
      </c>
      <c r="R19" s="154">
        <v>5</v>
      </c>
      <c r="S19" s="154">
        <v>5</v>
      </c>
      <c r="T19" s="155">
        <v>5</v>
      </c>
    </row>
    <row r="20" spans="1:20" ht="15.75" thickBot="1" x14ac:dyDescent="0.3">
      <c r="A20" s="1221"/>
      <c r="B20" s="1517"/>
      <c r="C20" s="1413"/>
      <c r="D20" s="1391"/>
      <c r="E20" s="1393"/>
      <c r="F20" s="1055"/>
      <c r="G20" s="1396"/>
      <c r="H20" s="1396"/>
      <c r="I20" s="1441"/>
      <c r="J20" s="15" t="s">
        <v>26</v>
      </c>
      <c r="K20" s="16">
        <f t="shared" ref="K20:P20" si="3">SUM(K19)</f>
        <v>3000</v>
      </c>
      <c r="L20" s="16">
        <f t="shared" si="3"/>
        <v>3000</v>
      </c>
      <c r="M20" s="16">
        <f t="shared" si="3"/>
        <v>0</v>
      </c>
      <c r="N20" s="17">
        <f t="shared" si="3"/>
        <v>0</v>
      </c>
      <c r="O20" s="18">
        <f t="shared" si="3"/>
        <v>0</v>
      </c>
      <c r="P20" s="42">
        <f t="shared" si="3"/>
        <v>0</v>
      </c>
      <c r="Q20" s="19"/>
      <c r="R20" s="89"/>
      <c r="S20" s="89"/>
      <c r="T20" s="90"/>
    </row>
    <row r="21" spans="1:20" x14ac:dyDescent="0.25">
      <c r="A21" s="1219" t="s">
        <v>49</v>
      </c>
      <c r="B21" s="1529" t="s">
        <v>24</v>
      </c>
      <c r="C21" s="1531" t="s">
        <v>24</v>
      </c>
      <c r="D21" s="1434" t="s">
        <v>24</v>
      </c>
      <c r="E21" s="1436" t="s">
        <v>30</v>
      </c>
      <c r="F21" s="1414" t="s">
        <v>432</v>
      </c>
      <c r="G21" s="1397" t="s">
        <v>33</v>
      </c>
      <c r="H21" s="1397" t="s">
        <v>770</v>
      </c>
      <c r="I21" s="1397" t="s">
        <v>431</v>
      </c>
      <c r="J21" s="618" t="s">
        <v>25</v>
      </c>
      <c r="K21" s="619">
        <v>14900</v>
      </c>
      <c r="L21" s="619">
        <v>14900</v>
      </c>
      <c r="M21" s="619"/>
      <c r="N21" s="631"/>
      <c r="O21" s="300"/>
      <c r="P21" s="74"/>
      <c r="Q21" s="135" t="s">
        <v>430</v>
      </c>
      <c r="R21" s="99">
        <v>3500</v>
      </c>
      <c r="S21" s="99">
        <v>3600</v>
      </c>
      <c r="T21" s="100">
        <v>3700</v>
      </c>
    </row>
    <row r="22" spans="1:20" ht="15.75" thickBot="1" x14ac:dyDescent="0.3">
      <c r="A22" s="1221"/>
      <c r="B22" s="1530"/>
      <c r="C22" s="1532"/>
      <c r="D22" s="1435"/>
      <c r="E22" s="1422"/>
      <c r="F22" s="1416"/>
      <c r="G22" s="1398"/>
      <c r="H22" s="1398"/>
      <c r="I22" s="1398"/>
      <c r="J22" s="15" t="s">
        <v>26</v>
      </c>
      <c r="K22" s="16">
        <f t="shared" ref="K22:P22" si="4">SUM(K21)</f>
        <v>14900</v>
      </c>
      <c r="L22" s="16">
        <f t="shared" si="4"/>
        <v>14900</v>
      </c>
      <c r="M22" s="16">
        <f t="shared" si="4"/>
        <v>0</v>
      </c>
      <c r="N22" s="16">
        <f t="shared" si="4"/>
        <v>0</v>
      </c>
      <c r="O22" s="16">
        <f t="shared" si="4"/>
        <v>0</v>
      </c>
      <c r="P22" s="16">
        <f t="shared" si="4"/>
        <v>0</v>
      </c>
      <c r="Q22" s="78"/>
      <c r="R22" s="147"/>
      <c r="S22" s="147"/>
      <c r="T22" s="148"/>
    </row>
    <row r="23" spans="1:20" ht="21" x14ac:dyDescent="0.25">
      <c r="A23" s="1220" t="s">
        <v>49</v>
      </c>
      <c r="B23" s="1402" t="s">
        <v>24</v>
      </c>
      <c r="C23" s="1421" t="s">
        <v>24</v>
      </c>
      <c r="D23" s="1418" t="s">
        <v>24</v>
      </c>
      <c r="E23" s="1400" t="s">
        <v>31</v>
      </c>
      <c r="F23" s="1533" t="s">
        <v>429</v>
      </c>
      <c r="G23" s="1395" t="s">
        <v>342</v>
      </c>
      <c r="H23" s="1395" t="s">
        <v>769</v>
      </c>
      <c r="I23" s="1559" t="s">
        <v>417</v>
      </c>
      <c r="J23" s="1406" t="s">
        <v>25</v>
      </c>
      <c r="K23" s="1552">
        <v>1300</v>
      </c>
      <c r="L23" s="1552">
        <v>1300</v>
      </c>
      <c r="M23" s="1552"/>
      <c r="N23" s="1554"/>
      <c r="O23" s="1556"/>
      <c r="P23" s="1557"/>
      <c r="Q23" s="299" t="s">
        <v>428</v>
      </c>
      <c r="R23" s="298">
        <v>3</v>
      </c>
      <c r="S23" s="298">
        <v>0</v>
      </c>
      <c r="T23" s="297">
        <v>0</v>
      </c>
    </row>
    <row r="24" spans="1:20" ht="42" x14ac:dyDescent="0.25">
      <c r="A24" s="1220"/>
      <c r="B24" s="1402"/>
      <c r="C24" s="1421"/>
      <c r="D24" s="1418"/>
      <c r="E24" s="1400"/>
      <c r="F24" s="1533"/>
      <c r="G24" s="1395"/>
      <c r="H24" s="1395"/>
      <c r="I24" s="1559"/>
      <c r="J24" s="1407"/>
      <c r="K24" s="1553"/>
      <c r="L24" s="1553"/>
      <c r="M24" s="1553"/>
      <c r="N24" s="1555"/>
      <c r="O24" s="1556"/>
      <c r="P24" s="1557"/>
      <c r="Q24" s="299" t="s">
        <v>427</v>
      </c>
      <c r="R24" s="298">
        <v>2</v>
      </c>
      <c r="S24" s="298">
        <v>0</v>
      </c>
      <c r="T24" s="297">
        <v>0</v>
      </c>
    </row>
    <row r="25" spans="1:20" ht="15.75" thickBot="1" x14ac:dyDescent="0.3">
      <c r="A25" s="1221"/>
      <c r="B25" s="1403"/>
      <c r="C25" s="1433"/>
      <c r="D25" s="1435"/>
      <c r="E25" s="1422"/>
      <c r="F25" s="1534"/>
      <c r="G25" s="1398"/>
      <c r="H25" s="1398"/>
      <c r="I25" s="1560"/>
      <c r="J25" s="15" t="s">
        <v>26</v>
      </c>
      <c r="K25" s="16">
        <f t="shared" ref="K25:P25" si="5">SUM(K24)</f>
        <v>0</v>
      </c>
      <c r="L25" s="16">
        <f t="shared" si="5"/>
        <v>0</v>
      </c>
      <c r="M25" s="16">
        <f t="shared" si="5"/>
        <v>0</v>
      </c>
      <c r="N25" s="42">
        <f t="shared" si="5"/>
        <v>0</v>
      </c>
      <c r="O25" s="44">
        <f t="shared" si="5"/>
        <v>0</v>
      </c>
      <c r="P25" s="17">
        <f t="shared" si="5"/>
        <v>0</v>
      </c>
      <c r="Q25" s="296"/>
      <c r="R25" s="295"/>
      <c r="S25" s="295"/>
      <c r="T25" s="294"/>
    </row>
    <row r="26" spans="1:20" ht="21" x14ac:dyDescent="0.25">
      <c r="A26" s="1219" t="s">
        <v>49</v>
      </c>
      <c r="B26" s="1518" t="s">
        <v>24</v>
      </c>
      <c r="C26" s="1421" t="s">
        <v>24</v>
      </c>
      <c r="D26" s="1418" t="s">
        <v>24</v>
      </c>
      <c r="E26" s="1400" t="s">
        <v>32</v>
      </c>
      <c r="F26" s="1415" t="s">
        <v>426</v>
      </c>
      <c r="G26" s="1395" t="s">
        <v>342</v>
      </c>
      <c r="H26" s="1395" t="s">
        <v>771</v>
      </c>
      <c r="I26" s="1395" t="s">
        <v>417</v>
      </c>
      <c r="J26" s="621" t="s">
        <v>25</v>
      </c>
      <c r="K26" s="627">
        <v>1500</v>
      </c>
      <c r="L26" s="627">
        <v>1500</v>
      </c>
      <c r="M26" s="627"/>
      <c r="N26" s="851"/>
      <c r="O26" s="45"/>
      <c r="P26" s="170"/>
      <c r="Q26" s="285" t="s">
        <v>425</v>
      </c>
      <c r="R26" s="111">
        <v>4</v>
      </c>
      <c r="S26" s="111">
        <v>4</v>
      </c>
      <c r="T26" s="113">
        <v>4</v>
      </c>
    </row>
    <row r="27" spans="1:20" ht="15.75" thickBot="1" x14ac:dyDescent="0.3">
      <c r="A27" s="1221"/>
      <c r="B27" s="1519"/>
      <c r="C27" s="1433"/>
      <c r="D27" s="1435"/>
      <c r="E27" s="1422"/>
      <c r="F27" s="1416"/>
      <c r="G27" s="1398"/>
      <c r="H27" s="1398"/>
      <c r="I27" s="1398"/>
      <c r="J27" s="852" t="s">
        <v>26</v>
      </c>
      <c r="K27" s="302">
        <f t="shared" ref="K27:P27" si="6">SUM(K26)</f>
        <v>1500</v>
      </c>
      <c r="L27" s="302">
        <f t="shared" si="6"/>
        <v>1500</v>
      </c>
      <c r="M27" s="302">
        <f t="shared" si="6"/>
        <v>0</v>
      </c>
      <c r="N27" s="301">
        <f t="shared" si="6"/>
        <v>0</v>
      </c>
      <c r="O27" s="18">
        <f t="shared" si="6"/>
        <v>0</v>
      </c>
      <c r="P27" s="16">
        <f t="shared" si="6"/>
        <v>0</v>
      </c>
      <c r="Q27" s="171"/>
      <c r="R27" s="89"/>
      <c r="S27" s="89"/>
      <c r="T27" s="90"/>
    </row>
    <row r="28" spans="1:20" ht="21" x14ac:dyDescent="0.25">
      <c r="A28" s="1219" t="s">
        <v>49</v>
      </c>
      <c r="B28" s="1516" t="s">
        <v>24</v>
      </c>
      <c r="C28" s="1412" t="s">
        <v>24</v>
      </c>
      <c r="D28" s="1390" t="s">
        <v>24</v>
      </c>
      <c r="E28" s="1392" t="s">
        <v>33</v>
      </c>
      <c r="F28" s="1079" t="s">
        <v>424</v>
      </c>
      <c r="G28" s="1439" t="s">
        <v>423</v>
      </c>
      <c r="H28" s="1439" t="s">
        <v>770</v>
      </c>
      <c r="I28" s="1397" t="s">
        <v>422</v>
      </c>
      <c r="J28" s="621" t="s">
        <v>25</v>
      </c>
      <c r="K28" s="97">
        <v>4600</v>
      </c>
      <c r="L28" s="97">
        <v>4600</v>
      </c>
      <c r="M28" s="97"/>
      <c r="N28" s="631"/>
      <c r="O28" s="96"/>
      <c r="P28" s="153"/>
      <c r="Q28" s="101" t="s">
        <v>421</v>
      </c>
      <c r="R28" s="154">
        <v>2</v>
      </c>
      <c r="S28" s="154">
        <v>2</v>
      </c>
      <c r="T28" s="155">
        <v>2</v>
      </c>
    </row>
    <row r="29" spans="1:20" ht="15.75" thickBot="1" x14ac:dyDescent="0.3">
      <c r="A29" s="1221"/>
      <c r="B29" s="1517"/>
      <c r="C29" s="1413"/>
      <c r="D29" s="1391"/>
      <c r="E29" s="1393"/>
      <c r="F29" s="1055"/>
      <c r="G29" s="1396"/>
      <c r="H29" s="1396"/>
      <c r="I29" s="1398"/>
      <c r="J29" s="15" t="s">
        <v>26</v>
      </c>
      <c r="K29" s="16">
        <f t="shared" ref="K29:P29" si="7">SUM(K28)</f>
        <v>4600</v>
      </c>
      <c r="L29" s="16">
        <f t="shared" si="7"/>
        <v>4600</v>
      </c>
      <c r="M29" s="16">
        <f t="shared" si="7"/>
        <v>0</v>
      </c>
      <c r="N29" s="17">
        <f t="shared" si="7"/>
        <v>0</v>
      </c>
      <c r="O29" s="18">
        <f t="shared" si="7"/>
        <v>0</v>
      </c>
      <c r="P29" s="16">
        <f t="shared" si="7"/>
        <v>0</v>
      </c>
      <c r="Q29" s="19"/>
      <c r="R29" s="89"/>
      <c r="S29" s="89"/>
      <c r="T29" s="90"/>
    </row>
    <row r="30" spans="1:20" x14ac:dyDescent="0.25">
      <c r="A30" s="1220" t="s">
        <v>49</v>
      </c>
      <c r="B30" s="1518" t="s">
        <v>24</v>
      </c>
      <c r="C30" s="1421" t="s">
        <v>24</v>
      </c>
      <c r="D30" s="1418" t="s">
        <v>24</v>
      </c>
      <c r="E30" s="1400" t="s">
        <v>34</v>
      </c>
      <c r="F30" s="1415" t="s">
        <v>420</v>
      </c>
      <c r="G30" s="1395" t="s">
        <v>342</v>
      </c>
      <c r="H30" s="1395" t="s">
        <v>772</v>
      </c>
      <c r="I30" s="1395" t="s">
        <v>419</v>
      </c>
      <c r="J30" s="625" t="s">
        <v>25</v>
      </c>
      <c r="K30" s="639">
        <v>6500</v>
      </c>
      <c r="L30" s="639">
        <v>6500</v>
      </c>
      <c r="M30" s="639"/>
      <c r="N30" s="631"/>
      <c r="O30" s="45"/>
      <c r="P30" s="170"/>
      <c r="Q30" s="135" t="s">
        <v>171</v>
      </c>
      <c r="R30" s="154">
        <v>3</v>
      </c>
      <c r="S30" s="154">
        <v>3</v>
      </c>
      <c r="T30" s="155">
        <v>3</v>
      </c>
    </row>
    <row r="31" spans="1:20" ht="15.75" thickBot="1" x14ac:dyDescent="0.3">
      <c r="A31" s="1221"/>
      <c r="B31" s="1519"/>
      <c r="C31" s="1433"/>
      <c r="D31" s="1435"/>
      <c r="E31" s="1422"/>
      <c r="F31" s="1416"/>
      <c r="G31" s="1398"/>
      <c r="H31" s="1398"/>
      <c r="I31" s="1398"/>
      <c r="J31" s="174" t="s">
        <v>26</v>
      </c>
      <c r="K31" s="16">
        <f t="shared" ref="K31:P31" si="8">SUM(K30)</f>
        <v>6500</v>
      </c>
      <c r="L31" s="16">
        <f t="shared" si="8"/>
        <v>6500</v>
      </c>
      <c r="M31" s="16">
        <f t="shared" si="8"/>
        <v>0</v>
      </c>
      <c r="N31" s="293">
        <f t="shared" si="8"/>
        <v>0</v>
      </c>
      <c r="O31" s="18">
        <f t="shared" si="8"/>
        <v>0</v>
      </c>
      <c r="P31" s="42">
        <f t="shared" si="8"/>
        <v>0</v>
      </c>
      <c r="Q31" s="22"/>
      <c r="R31" s="89"/>
      <c r="S31" s="89"/>
      <c r="T31" s="90"/>
    </row>
    <row r="32" spans="1:20" x14ac:dyDescent="0.25">
      <c r="A32" s="1220" t="s">
        <v>49</v>
      </c>
      <c r="B32" s="1518" t="s">
        <v>24</v>
      </c>
      <c r="C32" s="1421" t="s">
        <v>24</v>
      </c>
      <c r="D32" s="1418" t="s">
        <v>24</v>
      </c>
      <c r="E32" s="1400" t="s">
        <v>35</v>
      </c>
      <c r="F32" s="1415" t="s">
        <v>418</v>
      </c>
      <c r="G32" s="1395" t="s">
        <v>342</v>
      </c>
      <c r="H32" s="1395" t="s">
        <v>769</v>
      </c>
      <c r="I32" s="1395" t="s">
        <v>417</v>
      </c>
      <c r="J32" s="621" t="s">
        <v>25</v>
      </c>
      <c r="K32" s="627">
        <v>660000</v>
      </c>
      <c r="L32" s="627">
        <v>660000</v>
      </c>
      <c r="M32" s="627"/>
      <c r="N32" s="628"/>
      <c r="O32" s="637"/>
      <c r="P32" s="47"/>
      <c r="Q32" s="135" t="s">
        <v>416</v>
      </c>
      <c r="R32" s="154">
        <v>5250</v>
      </c>
      <c r="S32" s="154">
        <v>5200</v>
      </c>
      <c r="T32" s="155">
        <v>5150</v>
      </c>
    </row>
    <row r="33" spans="1:20" ht="15.75" thickBot="1" x14ac:dyDescent="0.3">
      <c r="A33" s="1221"/>
      <c r="B33" s="1519"/>
      <c r="C33" s="1433"/>
      <c r="D33" s="1435"/>
      <c r="E33" s="1422"/>
      <c r="F33" s="1416"/>
      <c r="G33" s="1398"/>
      <c r="H33" s="1398"/>
      <c r="I33" s="1398"/>
      <c r="J33" s="15" t="s">
        <v>26</v>
      </c>
      <c r="K33" s="16">
        <f t="shared" ref="K33:P33" si="9">SUM(K32)</f>
        <v>660000</v>
      </c>
      <c r="L33" s="16">
        <f t="shared" si="9"/>
        <v>660000</v>
      </c>
      <c r="M33" s="16">
        <f t="shared" si="9"/>
        <v>0</v>
      </c>
      <c r="N33" s="17">
        <f t="shared" si="9"/>
        <v>0</v>
      </c>
      <c r="O33" s="18">
        <f t="shared" si="9"/>
        <v>0</v>
      </c>
      <c r="P33" s="16">
        <f t="shared" si="9"/>
        <v>0</v>
      </c>
      <c r="Q33" s="22"/>
      <c r="R33" s="89"/>
      <c r="S33" s="89"/>
      <c r="T33" s="90"/>
    </row>
    <row r="34" spans="1:20" ht="15.75" thickBot="1" x14ac:dyDescent="0.3">
      <c r="A34" s="8" t="s">
        <v>49</v>
      </c>
      <c r="B34" s="146" t="s">
        <v>24</v>
      </c>
      <c r="C34" s="13" t="s">
        <v>24</v>
      </c>
      <c r="D34" s="26" t="s">
        <v>24</v>
      </c>
      <c r="E34" s="1492" t="s">
        <v>55</v>
      </c>
      <c r="F34" s="1493"/>
      <c r="G34" s="1493"/>
      <c r="H34" s="1493"/>
      <c r="I34" s="1493"/>
      <c r="J34" s="1494"/>
      <c r="K34" s="27">
        <f t="shared" ref="K34:P34" si="10">SUM(K14,K16,K18,K20,K22,K25,K27,K29,K31,K33,)</f>
        <v>796900</v>
      </c>
      <c r="L34" s="27">
        <f t="shared" si="10"/>
        <v>796900</v>
      </c>
      <c r="M34" s="27">
        <f t="shared" si="10"/>
        <v>0</v>
      </c>
      <c r="N34" s="27">
        <f t="shared" si="10"/>
        <v>0</v>
      </c>
      <c r="O34" s="27">
        <f t="shared" si="10"/>
        <v>0</v>
      </c>
      <c r="P34" s="27">
        <f t="shared" si="10"/>
        <v>0</v>
      </c>
      <c r="Q34" s="37"/>
      <c r="R34" s="38"/>
      <c r="S34" s="28"/>
      <c r="T34" s="29"/>
    </row>
    <row r="35" spans="1:20" ht="15.75" thickBot="1" x14ac:dyDescent="0.3">
      <c r="A35" s="8" t="s">
        <v>49</v>
      </c>
      <c r="B35" s="40" t="s">
        <v>24</v>
      </c>
      <c r="C35" s="13" t="s">
        <v>24</v>
      </c>
      <c r="D35" s="39" t="s">
        <v>27</v>
      </c>
      <c r="E35" s="1549" t="s">
        <v>415</v>
      </c>
      <c r="F35" s="1550"/>
      <c r="G35" s="1550"/>
      <c r="H35" s="1550"/>
      <c r="I35" s="1550"/>
      <c r="J35" s="1102"/>
      <c r="K35" s="1102"/>
      <c r="L35" s="1102"/>
      <c r="M35" s="1102"/>
      <c r="N35" s="1102"/>
      <c r="O35" s="1102"/>
      <c r="P35" s="1102"/>
      <c r="Q35" s="1550"/>
      <c r="R35" s="1550"/>
      <c r="S35" s="1550"/>
      <c r="T35" s="1551"/>
    </row>
    <row r="36" spans="1:20" ht="21.6" customHeight="1" x14ac:dyDescent="0.25">
      <c r="A36" s="1219" t="s">
        <v>49</v>
      </c>
      <c r="B36" s="1516" t="s">
        <v>24</v>
      </c>
      <c r="C36" s="1412" t="s">
        <v>24</v>
      </c>
      <c r="D36" s="1390" t="s">
        <v>27</v>
      </c>
      <c r="E36" s="1392" t="s">
        <v>24</v>
      </c>
      <c r="F36" s="1526" t="s">
        <v>414</v>
      </c>
      <c r="G36" s="1439" t="s">
        <v>33</v>
      </c>
      <c r="H36" s="1439" t="s">
        <v>773</v>
      </c>
      <c r="I36" s="1397" t="s">
        <v>121</v>
      </c>
      <c r="J36" s="20" t="s">
        <v>25</v>
      </c>
      <c r="K36" s="79"/>
      <c r="L36" s="79"/>
      <c r="M36" s="79"/>
      <c r="N36" s="80"/>
      <c r="O36" s="76"/>
      <c r="P36" s="36"/>
      <c r="Q36" s="1523" t="s">
        <v>413</v>
      </c>
      <c r="R36" s="1520">
        <v>20</v>
      </c>
      <c r="S36" s="1520">
        <v>20</v>
      </c>
      <c r="T36" s="1543">
        <v>20</v>
      </c>
    </row>
    <row r="37" spans="1:20" ht="19.149999999999999" customHeight="1" x14ac:dyDescent="0.25">
      <c r="A37" s="1220"/>
      <c r="B37" s="1518"/>
      <c r="C37" s="1421"/>
      <c r="D37" s="1418"/>
      <c r="E37" s="1400"/>
      <c r="F37" s="1527"/>
      <c r="G37" s="1395"/>
      <c r="H37" s="1395"/>
      <c r="I37" s="1395"/>
      <c r="J37" s="30" t="s">
        <v>286</v>
      </c>
      <c r="K37" s="31"/>
      <c r="L37" s="31"/>
      <c r="M37" s="31"/>
      <c r="N37" s="292"/>
      <c r="O37" s="173"/>
      <c r="P37" s="34"/>
      <c r="Q37" s="1524"/>
      <c r="R37" s="1521"/>
      <c r="S37" s="1521"/>
      <c r="T37" s="1544"/>
    </row>
    <row r="38" spans="1:20" ht="18" customHeight="1" x14ac:dyDescent="0.25">
      <c r="A38" s="1220"/>
      <c r="B38" s="1518"/>
      <c r="C38" s="1421"/>
      <c r="D38" s="1418"/>
      <c r="E38" s="1400"/>
      <c r="F38" s="1527"/>
      <c r="G38" s="1395"/>
      <c r="H38" s="1395"/>
      <c r="I38" s="1395"/>
      <c r="J38" s="626" t="s">
        <v>53</v>
      </c>
      <c r="K38" s="627">
        <v>319000</v>
      </c>
      <c r="L38" s="627">
        <v>319000</v>
      </c>
      <c r="M38" s="627"/>
      <c r="N38" s="638"/>
      <c r="O38" s="853"/>
      <c r="P38" s="34"/>
      <c r="Q38" s="1525"/>
      <c r="R38" s="1522"/>
      <c r="S38" s="1522"/>
      <c r="T38" s="1545"/>
    </row>
    <row r="39" spans="1:20" ht="15.75" thickBot="1" x14ac:dyDescent="0.3">
      <c r="A39" s="1221"/>
      <c r="B39" s="1517"/>
      <c r="C39" s="1413"/>
      <c r="D39" s="1391"/>
      <c r="E39" s="1393"/>
      <c r="F39" s="1528"/>
      <c r="G39" s="1396"/>
      <c r="H39" s="1396"/>
      <c r="I39" s="1558"/>
      <c r="J39" s="15" t="s">
        <v>26</v>
      </c>
      <c r="K39" s="16">
        <f t="shared" ref="K39:P39" si="11">SUM(K36,K37,K38,)</f>
        <v>319000</v>
      </c>
      <c r="L39" s="16">
        <f t="shared" si="11"/>
        <v>319000</v>
      </c>
      <c r="M39" s="16">
        <f t="shared" si="11"/>
        <v>0</v>
      </c>
      <c r="N39" s="17">
        <f t="shared" si="11"/>
        <v>0</v>
      </c>
      <c r="O39" s="18">
        <f t="shared" si="11"/>
        <v>0</v>
      </c>
      <c r="P39" s="42">
        <f t="shared" si="11"/>
        <v>0</v>
      </c>
      <c r="Q39" s="169"/>
      <c r="R39" s="94"/>
      <c r="S39" s="94"/>
      <c r="T39" s="95"/>
    </row>
    <row r="40" spans="1:20" ht="15.75" thickBot="1" x14ac:dyDescent="0.3">
      <c r="A40" s="8" t="s">
        <v>49</v>
      </c>
      <c r="B40" s="146" t="s">
        <v>24</v>
      </c>
      <c r="C40" s="13" t="s">
        <v>24</v>
      </c>
      <c r="D40" s="26" t="s">
        <v>27</v>
      </c>
      <c r="E40" s="1492" t="s">
        <v>55</v>
      </c>
      <c r="F40" s="1493"/>
      <c r="G40" s="1493"/>
      <c r="H40" s="1493"/>
      <c r="I40" s="1493"/>
      <c r="J40" s="1494"/>
      <c r="K40" s="27">
        <f t="shared" ref="K40:P40" si="12">SUM(K39)</f>
        <v>319000</v>
      </c>
      <c r="L40" s="27">
        <f t="shared" si="12"/>
        <v>319000</v>
      </c>
      <c r="M40" s="27">
        <f t="shared" si="12"/>
        <v>0</v>
      </c>
      <c r="N40" s="291">
        <f t="shared" si="12"/>
        <v>0</v>
      </c>
      <c r="O40" s="27">
        <f t="shared" si="12"/>
        <v>0</v>
      </c>
      <c r="P40" s="167">
        <f t="shared" si="12"/>
        <v>0</v>
      </c>
      <c r="Q40" s="37"/>
      <c r="R40" s="38"/>
      <c r="S40" s="28"/>
      <c r="T40" s="29"/>
    </row>
    <row r="41" spans="1:20" ht="15.75" thickBot="1" x14ac:dyDescent="0.3">
      <c r="A41" s="116" t="s">
        <v>49</v>
      </c>
      <c r="B41" s="146" t="s">
        <v>24</v>
      </c>
      <c r="C41" s="13" t="s">
        <v>24</v>
      </c>
      <c r="D41" s="48"/>
      <c r="E41" s="1495" t="s">
        <v>110</v>
      </c>
      <c r="F41" s="1496"/>
      <c r="G41" s="1496"/>
      <c r="H41" s="1496"/>
      <c r="I41" s="1496"/>
      <c r="J41" s="1497"/>
      <c r="K41" s="49">
        <f t="shared" ref="K41:P41" si="13">SUM(K34,K40,)</f>
        <v>1115900</v>
      </c>
      <c r="L41" s="49">
        <f t="shared" si="13"/>
        <v>1115900</v>
      </c>
      <c r="M41" s="49">
        <f t="shared" si="13"/>
        <v>0</v>
      </c>
      <c r="N41" s="286">
        <f t="shared" si="13"/>
        <v>0</v>
      </c>
      <c r="O41" s="49">
        <f t="shared" si="13"/>
        <v>0</v>
      </c>
      <c r="P41" s="287">
        <f t="shared" si="13"/>
        <v>0</v>
      </c>
      <c r="Q41" s="50"/>
      <c r="R41" s="51"/>
      <c r="S41" s="52"/>
      <c r="T41" s="53"/>
    </row>
    <row r="42" spans="1:20" ht="15.75" thickBot="1" x14ac:dyDescent="0.3">
      <c r="A42" s="8" t="s">
        <v>49</v>
      </c>
      <c r="B42" s="146" t="s">
        <v>24</v>
      </c>
      <c r="C42" s="54"/>
      <c r="D42" s="55"/>
      <c r="E42" s="1487" t="s">
        <v>26</v>
      </c>
      <c r="F42" s="1488"/>
      <c r="G42" s="1488"/>
      <c r="H42" s="1488"/>
      <c r="I42" s="1488"/>
      <c r="J42" s="1489"/>
      <c r="K42" s="56">
        <f t="shared" ref="K42:P42" si="14">SUM(K41)</f>
        <v>1115900</v>
      </c>
      <c r="L42" s="56">
        <f t="shared" si="14"/>
        <v>1115900</v>
      </c>
      <c r="M42" s="56">
        <f t="shared" si="14"/>
        <v>0</v>
      </c>
      <c r="N42" s="288">
        <f t="shared" si="14"/>
        <v>0</v>
      </c>
      <c r="O42" s="56">
        <f t="shared" si="14"/>
        <v>0</v>
      </c>
      <c r="P42" s="289">
        <f t="shared" si="14"/>
        <v>0</v>
      </c>
      <c r="Q42" s="57"/>
      <c r="R42" s="58"/>
      <c r="S42" s="59"/>
      <c r="T42" s="60"/>
    </row>
    <row r="45" spans="1:20" ht="38.25" x14ac:dyDescent="0.25">
      <c r="F45" s="612" t="s">
        <v>111</v>
      </c>
      <c r="G45" s="62" t="s">
        <v>25</v>
      </c>
      <c r="H45" s="456">
        <f>SUM(K12,K17,K19,K21,K23,K26,K28,K30,K32,K36)</f>
        <v>798200</v>
      </c>
      <c r="I45" s="456">
        <f t="shared" ref="I45:K45" si="15">SUM(L12,L17,L19,L21,L23,L26,L28,L30,L32,L36)</f>
        <v>798200</v>
      </c>
      <c r="J45" s="456">
        <f t="shared" si="15"/>
        <v>0</v>
      </c>
      <c r="K45" s="456">
        <f t="shared" si="15"/>
        <v>0</v>
      </c>
    </row>
    <row r="46" spans="1:20" ht="25.5" x14ac:dyDescent="0.25">
      <c r="F46" s="612" t="s">
        <v>259</v>
      </c>
      <c r="G46" s="62" t="s">
        <v>202</v>
      </c>
      <c r="H46" s="61"/>
      <c r="I46" s="61"/>
      <c r="J46" s="61"/>
      <c r="K46" s="61"/>
    </row>
    <row r="47" spans="1:20" ht="25.5" x14ac:dyDescent="0.25">
      <c r="F47" s="612" t="s">
        <v>332</v>
      </c>
      <c r="G47" s="62" t="s">
        <v>261</v>
      </c>
      <c r="H47" s="61"/>
      <c r="I47" s="61"/>
      <c r="J47" s="61"/>
      <c r="K47" s="61"/>
    </row>
    <row r="48" spans="1:20" ht="38.25" x14ac:dyDescent="0.25">
      <c r="F48" s="612" t="s">
        <v>112</v>
      </c>
      <c r="G48" s="62" t="s">
        <v>53</v>
      </c>
      <c r="H48" s="456">
        <f>SUM(K38)</f>
        <v>319000</v>
      </c>
      <c r="I48" s="456">
        <f t="shared" ref="I48:K48" si="16">SUM(L38)</f>
        <v>319000</v>
      </c>
      <c r="J48" s="456">
        <f t="shared" si="16"/>
        <v>0</v>
      </c>
      <c r="K48" s="456">
        <f t="shared" si="16"/>
        <v>0</v>
      </c>
    </row>
    <row r="49" spans="6:11" ht="25.5" x14ac:dyDescent="0.25">
      <c r="F49" s="614" t="s">
        <v>114</v>
      </c>
      <c r="G49" s="264"/>
      <c r="H49" s="63">
        <f>SUM(H48,H47,H46,H45)</f>
        <v>1117200</v>
      </c>
      <c r="I49" s="63">
        <f>SUM(I48,I47,I46,I45)</f>
        <v>1117200</v>
      </c>
      <c r="J49" s="63">
        <v>0</v>
      </c>
      <c r="K49" s="63">
        <f>SUM(K48,K46,K45)</f>
        <v>0</v>
      </c>
    </row>
    <row r="50" spans="6:11" x14ac:dyDescent="0.25">
      <c r="F50" s="615" t="s">
        <v>260</v>
      </c>
      <c r="G50" s="66"/>
      <c r="H50" s="263">
        <f>SUM(H49)</f>
        <v>1117200</v>
      </c>
      <c r="I50" s="263">
        <f>SUM(I49)</f>
        <v>1117200</v>
      </c>
      <c r="J50" s="263">
        <v>0</v>
      </c>
      <c r="K50" s="263">
        <f>SUM(K49)</f>
        <v>0</v>
      </c>
    </row>
  </sheetData>
  <mergeCells count="148">
    <mergeCell ref="E41:J41"/>
    <mergeCell ref="E42:J42"/>
    <mergeCell ref="L23:L24"/>
    <mergeCell ref="M23:M24"/>
    <mergeCell ref="N23:N24"/>
    <mergeCell ref="O23:O24"/>
    <mergeCell ref="P23:P24"/>
    <mergeCell ref="E21:E22"/>
    <mergeCell ref="F21:F22"/>
    <mergeCell ref="I36:I39"/>
    <mergeCell ref="H21:H22"/>
    <mergeCell ref="I21:I22"/>
    <mergeCell ref="H28:H29"/>
    <mergeCell ref="I28:I29"/>
    <mergeCell ref="H30:H31"/>
    <mergeCell ref="I30:I31"/>
    <mergeCell ref="E40:J40"/>
    <mergeCell ref="E35:T35"/>
    <mergeCell ref="G32:G33"/>
    <mergeCell ref="H32:H33"/>
    <mergeCell ref="I32:I33"/>
    <mergeCell ref="K23:K24"/>
    <mergeCell ref="I23:I25"/>
    <mergeCell ref="J23:J24"/>
    <mergeCell ref="T36:T38"/>
    <mergeCell ref="O5:O7"/>
    <mergeCell ref="P5:P7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K5:N5"/>
    <mergeCell ref="F12:F14"/>
    <mergeCell ref="H5:H7"/>
    <mergeCell ref="I5:I7"/>
    <mergeCell ref="J5:J7"/>
    <mergeCell ref="I12:I14"/>
    <mergeCell ref="J12:J13"/>
    <mergeCell ref="B8:T8"/>
    <mergeCell ref="C9:T9"/>
    <mergeCell ref="D10:T10"/>
    <mergeCell ref="E11:T11"/>
    <mergeCell ref="P12:P13"/>
    <mergeCell ref="O12:O13"/>
    <mergeCell ref="K12:K13"/>
    <mergeCell ref="L12:L13"/>
    <mergeCell ref="G12:G14"/>
    <mergeCell ref="H12:H14"/>
    <mergeCell ref="M12:M13"/>
    <mergeCell ref="N12:N13"/>
    <mergeCell ref="Q5:T5"/>
    <mergeCell ref="K6:K7"/>
    <mergeCell ref="L6:M6"/>
    <mergeCell ref="N6:N7"/>
    <mergeCell ref="Q6:Q7"/>
    <mergeCell ref="R6:T6"/>
    <mergeCell ref="A17:A18"/>
    <mergeCell ref="A15:A16"/>
    <mergeCell ref="B17:B18"/>
    <mergeCell ref="C17:C18"/>
    <mergeCell ref="A12:A14"/>
    <mergeCell ref="B12:B14"/>
    <mergeCell ref="C12:C14"/>
    <mergeCell ref="D12:D14"/>
    <mergeCell ref="E12:E14"/>
    <mergeCell ref="G15:G16"/>
    <mergeCell ref="H15:H16"/>
    <mergeCell ref="I15:I16"/>
    <mergeCell ref="F17:F18"/>
    <mergeCell ref="B15:B16"/>
    <mergeCell ref="C15:C16"/>
    <mergeCell ref="D15:D16"/>
    <mergeCell ref="E15:E16"/>
    <mergeCell ref="F15:F16"/>
    <mergeCell ref="E17:E18"/>
    <mergeCell ref="G17:G18"/>
    <mergeCell ref="H17:H18"/>
    <mergeCell ref="I17:I18"/>
    <mergeCell ref="D17:D18"/>
    <mergeCell ref="A21:A22"/>
    <mergeCell ref="B21:B22"/>
    <mergeCell ref="C21:C22"/>
    <mergeCell ref="D21:D22"/>
    <mergeCell ref="A26:A27"/>
    <mergeCell ref="I19:I20"/>
    <mergeCell ref="A19:A20"/>
    <mergeCell ref="B19:B20"/>
    <mergeCell ref="C19:C20"/>
    <mergeCell ref="D19:D20"/>
    <mergeCell ref="E19:E20"/>
    <mergeCell ref="F19:F20"/>
    <mergeCell ref="I26:I27"/>
    <mergeCell ref="B23:B25"/>
    <mergeCell ref="C23:C25"/>
    <mergeCell ref="D23:D25"/>
    <mergeCell ref="E23:E25"/>
    <mergeCell ref="H23:H25"/>
    <mergeCell ref="F23:F25"/>
    <mergeCell ref="G23:G25"/>
    <mergeCell ref="A23:A25"/>
    <mergeCell ref="D36:D39"/>
    <mergeCell ref="E34:J34"/>
    <mergeCell ref="G36:G39"/>
    <mergeCell ref="H36:H39"/>
    <mergeCell ref="D32:D33"/>
    <mergeCell ref="G19:G20"/>
    <mergeCell ref="H19:H20"/>
    <mergeCell ref="G21:G22"/>
    <mergeCell ref="B26:B27"/>
    <mergeCell ref="C26:C27"/>
    <mergeCell ref="D26:D27"/>
    <mergeCell ref="E26:E27"/>
    <mergeCell ref="F26:F27"/>
    <mergeCell ref="G26:G27"/>
    <mergeCell ref="H26:H27"/>
    <mergeCell ref="D30:D31"/>
    <mergeCell ref="E30:E31"/>
    <mergeCell ref="F30:F31"/>
    <mergeCell ref="A28:A29"/>
    <mergeCell ref="B28:B29"/>
    <mergeCell ref="C28:C29"/>
    <mergeCell ref="D28:D29"/>
    <mergeCell ref="B32:B33"/>
    <mergeCell ref="C32:C33"/>
    <mergeCell ref="S36:S38"/>
    <mergeCell ref="R36:R38"/>
    <mergeCell ref="E28:E29"/>
    <mergeCell ref="F28:F29"/>
    <mergeCell ref="G28:G29"/>
    <mergeCell ref="G30:G31"/>
    <mergeCell ref="E32:E33"/>
    <mergeCell ref="F32:F33"/>
    <mergeCell ref="Q36:Q38"/>
    <mergeCell ref="A32:A33"/>
    <mergeCell ref="B30:B31"/>
    <mergeCell ref="C30:C31"/>
    <mergeCell ref="E36:E39"/>
    <mergeCell ref="F36:F39"/>
    <mergeCell ref="A36:A39"/>
    <mergeCell ref="A30:A31"/>
    <mergeCell ref="B36:B39"/>
    <mergeCell ref="C36:C39"/>
  </mergeCells>
  <pageMargins left="0.25" right="0.25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38A1-CC54-4DE7-AF84-0D7BD18FC250}">
  <sheetPr>
    <pageSetUpPr fitToPage="1"/>
  </sheetPr>
  <dimension ref="A1:DJ193"/>
  <sheetViews>
    <sheetView zoomScale="115" zoomScaleNormal="115" workbookViewId="0">
      <selection activeCell="I189" sqref="I189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481" t="s">
        <v>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Q2" s="1481"/>
      <c r="R2" s="1481"/>
      <c r="S2" s="1481"/>
      <c r="T2" s="1481"/>
    </row>
    <row r="3" spans="1:114" x14ac:dyDescent="0.25">
      <c r="A3" s="1481" t="s">
        <v>561</v>
      </c>
      <c r="B3" s="1481"/>
      <c r="C3" s="1482"/>
      <c r="D3" s="1482"/>
      <c r="E3" s="1482"/>
      <c r="F3" s="1482"/>
      <c r="G3" s="1482"/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</row>
    <row r="4" spans="1:114" ht="15.75" thickBot="1" x14ac:dyDescent="0.3">
      <c r="A4" s="1481" t="s">
        <v>1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</row>
    <row r="5" spans="1:114" ht="14.45" customHeight="1" x14ac:dyDescent="0.25">
      <c r="A5" s="1447" t="s">
        <v>2</v>
      </c>
      <c r="B5" s="1483" t="s">
        <v>3</v>
      </c>
      <c r="C5" s="1447" t="s">
        <v>4</v>
      </c>
      <c r="D5" s="1447" t="s">
        <v>5</v>
      </c>
      <c r="E5" s="1447" t="s">
        <v>6</v>
      </c>
      <c r="F5" s="1449" t="s">
        <v>7</v>
      </c>
      <c r="G5" s="1442" t="s">
        <v>99</v>
      </c>
      <c r="H5" s="1442" t="s">
        <v>8</v>
      </c>
      <c r="I5" s="1442" t="s">
        <v>9</v>
      </c>
      <c r="J5" s="1474" t="s">
        <v>10</v>
      </c>
      <c r="K5" s="1477" t="s">
        <v>11</v>
      </c>
      <c r="L5" s="1478"/>
      <c r="M5" s="1478"/>
      <c r="N5" s="1479"/>
      <c r="O5" s="1480" t="s">
        <v>12</v>
      </c>
      <c r="P5" s="1442" t="s">
        <v>13</v>
      </c>
      <c r="Q5" s="1457" t="s">
        <v>14</v>
      </c>
      <c r="R5" s="1458"/>
      <c r="S5" s="1458"/>
      <c r="T5" s="1459"/>
    </row>
    <row r="6" spans="1:114" x14ac:dyDescent="0.25">
      <c r="A6" s="1448"/>
      <c r="B6" s="1484"/>
      <c r="C6" s="1448"/>
      <c r="D6" s="1448"/>
      <c r="E6" s="1448"/>
      <c r="F6" s="1450"/>
      <c r="G6" s="1443"/>
      <c r="H6" s="1443"/>
      <c r="I6" s="1443"/>
      <c r="J6" s="1475"/>
      <c r="K6" s="1460" t="s">
        <v>15</v>
      </c>
      <c r="L6" s="1462" t="s">
        <v>16</v>
      </c>
      <c r="M6" s="1462"/>
      <c r="N6" s="1463" t="s">
        <v>17</v>
      </c>
      <c r="O6" s="1460"/>
      <c r="P6" s="1443"/>
      <c r="Q6" s="1465" t="s">
        <v>18</v>
      </c>
      <c r="R6" s="1462" t="s">
        <v>19</v>
      </c>
      <c r="S6" s="1462"/>
      <c r="T6" s="1467"/>
    </row>
    <row r="7" spans="1:114" ht="55.9" customHeight="1" thickBot="1" x14ac:dyDescent="0.3">
      <c r="A7" s="1448"/>
      <c r="B7" s="1484"/>
      <c r="C7" s="1448"/>
      <c r="D7" s="1448"/>
      <c r="E7" s="1448"/>
      <c r="F7" s="1450"/>
      <c r="G7" s="1443"/>
      <c r="H7" s="1443"/>
      <c r="I7" s="1443"/>
      <c r="J7" s="1476"/>
      <c r="K7" s="1461"/>
      <c r="L7" s="5" t="s">
        <v>15</v>
      </c>
      <c r="M7" s="5" t="s">
        <v>20</v>
      </c>
      <c r="N7" s="1464"/>
      <c r="O7" s="1461"/>
      <c r="P7" s="1444"/>
      <c r="Q7" s="1466"/>
      <c r="R7" s="6" t="s">
        <v>21</v>
      </c>
      <c r="S7" s="6" t="s">
        <v>22</v>
      </c>
      <c r="T7" s="7" t="s">
        <v>23</v>
      </c>
    </row>
    <row r="8" spans="1:114" ht="15.75" thickBot="1" x14ac:dyDescent="0.3">
      <c r="A8" s="8" t="s">
        <v>31</v>
      </c>
      <c r="B8" s="1451" t="s">
        <v>560</v>
      </c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1452"/>
      <c r="U8" s="43"/>
    </row>
    <row r="9" spans="1:114" s="12" customFormat="1" ht="25.9" customHeight="1" outlineLevel="1" collapsed="1" thickBot="1" x14ac:dyDescent="0.25">
      <c r="A9" s="8" t="s">
        <v>31</v>
      </c>
      <c r="B9" s="9" t="s">
        <v>24</v>
      </c>
      <c r="C9" s="1598" t="s">
        <v>559</v>
      </c>
      <c r="D9" s="1599"/>
      <c r="E9" s="1599"/>
      <c r="F9" s="1599"/>
      <c r="G9" s="1599"/>
      <c r="H9" s="1599"/>
      <c r="I9" s="1599"/>
      <c r="J9" s="1599"/>
      <c r="K9" s="1599"/>
      <c r="L9" s="1599"/>
      <c r="M9" s="1599"/>
      <c r="N9" s="1599"/>
      <c r="O9" s="1599"/>
      <c r="P9" s="1599"/>
      <c r="Q9" s="1599"/>
      <c r="R9" s="1599"/>
      <c r="S9" s="1599"/>
      <c r="T9" s="160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31</v>
      </c>
      <c r="B10" s="9" t="s">
        <v>24</v>
      </c>
      <c r="C10" s="13" t="s">
        <v>24</v>
      </c>
      <c r="D10" s="1601" t="s">
        <v>558</v>
      </c>
      <c r="E10" s="1602"/>
      <c r="F10" s="1602"/>
      <c r="G10" s="1602"/>
      <c r="H10" s="1602"/>
      <c r="I10" s="1602"/>
      <c r="J10" s="1602"/>
      <c r="K10" s="1602"/>
      <c r="L10" s="1602"/>
      <c r="M10" s="1602"/>
      <c r="N10" s="1602"/>
      <c r="O10" s="1602"/>
      <c r="P10" s="1602"/>
      <c r="Q10" s="1602"/>
      <c r="R10" s="1602"/>
      <c r="S10" s="1602"/>
      <c r="T10" s="1603"/>
    </row>
    <row r="11" spans="1:114" ht="15.75" thickBot="1" x14ac:dyDescent="0.3">
      <c r="A11" s="114" t="s">
        <v>31</v>
      </c>
      <c r="B11" s="145" t="s">
        <v>24</v>
      </c>
      <c r="C11" s="144" t="s">
        <v>24</v>
      </c>
      <c r="D11" s="14" t="s">
        <v>24</v>
      </c>
      <c r="E11" s="1604" t="s">
        <v>557</v>
      </c>
      <c r="F11" s="1605"/>
      <c r="G11" s="1605"/>
      <c r="H11" s="1605"/>
      <c r="I11" s="1605"/>
      <c r="J11" s="1605"/>
      <c r="K11" s="1605"/>
      <c r="L11" s="1605"/>
      <c r="M11" s="1605"/>
      <c r="N11" s="1605"/>
      <c r="O11" s="1605"/>
      <c r="P11" s="1605"/>
      <c r="Q11" s="1605"/>
      <c r="R11" s="1605"/>
      <c r="S11" s="1605"/>
      <c r="T11" s="1606"/>
    </row>
    <row r="12" spans="1:114" ht="21" x14ac:dyDescent="0.25">
      <c r="A12" s="1219" t="s">
        <v>31</v>
      </c>
      <c r="B12" s="1516" t="s">
        <v>24</v>
      </c>
      <c r="C12" s="1446" t="s">
        <v>24</v>
      </c>
      <c r="D12" s="1390" t="s">
        <v>24</v>
      </c>
      <c r="E12" s="1392" t="s">
        <v>24</v>
      </c>
      <c r="F12" s="1610" t="s">
        <v>556</v>
      </c>
      <c r="G12" s="1439" t="s">
        <v>404</v>
      </c>
      <c r="H12" s="1439" t="s">
        <v>775</v>
      </c>
      <c r="I12" s="1397" t="s">
        <v>555</v>
      </c>
      <c r="J12" s="618" t="s">
        <v>25</v>
      </c>
      <c r="K12" s="629">
        <v>5000</v>
      </c>
      <c r="L12" s="629">
        <v>5000</v>
      </c>
      <c r="M12" s="629"/>
      <c r="N12" s="630"/>
      <c r="O12" s="104"/>
      <c r="P12" s="106"/>
      <c r="Q12" s="101" t="s">
        <v>554</v>
      </c>
      <c r="R12" s="110">
        <v>5</v>
      </c>
      <c r="S12" s="110">
        <v>5</v>
      </c>
      <c r="T12" s="112">
        <v>5</v>
      </c>
    </row>
    <row r="13" spans="1:114" ht="22.9" customHeight="1" thickBot="1" x14ac:dyDescent="0.3">
      <c r="A13" s="1221"/>
      <c r="B13" s="1517"/>
      <c r="C13" s="1413"/>
      <c r="D13" s="1391"/>
      <c r="E13" s="1393"/>
      <c r="F13" s="1611"/>
      <c r="G13" s="1396"/>
      <c r="H13" s="1396"/>
      <c r="I13" s="1398"/>
      <c r="J13" s="15" t="s">
        <v>26</v>
      </c>
      <c r="K13" s="16">
        <f t="shared" ref="K13:P14" si="0">SUM(K12)</f>
        <v>5000</v>
      </c>
      <c r="L13" s="16">
        <f t="shared" si="0"/>
        <v>5000</v>
      </c>
      <c r="M13" s="16">
        <f t="shared" si="0"/>
        <v>0</v>
      </c>
      <c r="N13" s="17">
        <f t="shared" si="0"/>
        <v>0</v>
      </c>
      <c r="O13" s="18">
        <f t="shared" si="0"/>
        <v>0</v>
      </c>
      <c r="P13" s="16">
        <f t="shared" si="0"/>
        <v>0</v>
      </c>
      <c r="Q13" s="19"/>
      <c r="R13" s="83"/>
      <c r="S13" s="83"/>
      <c r="T13" s="84"/>
    </row>
    <row r="14" spans="1:114" ht="15.75" thickBot="1" x14ac:dyDescent="0.3">
      <c r="A14" s="115" t="s">
        <v>31</v>
      </c>
      <c r="B14" s="146" t="s">
        <v>24</v>
      </c>
      <c r="C14" s="13" t="s">
        <v>24</v>
      </c>
      <c r="D14" s="26" t="s">
        <v>24</v>
      </c>
      <c r="E14" s="1492" t="s">
        <v>55</v>
      </c>
      <c r="F14" s="1493"/>
      <c r="G14" s="1493"/>
      <c r="H14" s="1493"/>
      <c r="I14" s="1493"/>
      <c r="J14" s="1494"/>
      <c r="K14" s="27">
        <f t="shared" si="0"/>
        <v>5000</v>
      </c>
      <c r="L14" s="27">
        <f t="shared" si="0"/>
        <v>5000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27">
        <f t="shared" si="0"/>
        <v>0</v>
      </c>
      <c r="Q14" s="37"/>
      <c r="R14" s="38"/>
      <c r="S14" s="28"/>
      <c r="T14" s="29"/>
    </row>
    <row r="15" spans="1:114" ht="15.75" thickBot="1" x14ac:dyDescent="0.3">
      <c r="A15" s="116" t="s">
        <v>31</v>
      </c>
      <c r="B15" s="146" t="s">
        <v>24</v>
      </c>
      <c r="C15" s="13" t="s">
        <v>24</v>
      </c>
      <c r="D15" s="48"/>
      <c r="E15" s="1495" t="s">
        <v>110</v>
      </c>
      <c r="F15" s="1496"/>
      <c r="G15" s="1496"/>
      <c r="H15" s="1496"/>
      <c r="I15" s="1496"/>
      <c r="J15" s="1497"/>
      <c r="K15" s="49">
        <f t="shared" ref="K15:P15" si="1">SUM(K14,)</f>
        <v>5000</v>
      </c>
      <c r="L15" s="49">
        <f t="shared" si="1"/>
        <v>5000</v>
      </c>
      <c r="M15" s="49">
        <f t="shared" si="1"/>
        <v>0</v>
      </c>
      <c r="N15" s="49">
        <f t="shared" si="1"/>
        <v>0</v>
      </c>
      <c r="O15" s="49">
        <f t="shared" si="1"/>
        <v>0</v>
      </c>
      <c r="P15" s="49">
        <f t="shared" si="1"/>
        <v>0</v>
      </c>
      <c r="Q15" s="50"/>
      <c r="R15" s="51"/>
      <c r="S15" s="52"/>
      <c r="T15" s="53"/>
    </row>
    <row r="16" spans="1:114" ht="25.15" customHeight="1" thickBot="1" x14ac:dyDescent="0.3">
      <c r="A16" s="8" t="s">
        <v>31</v>
      </c>
      <c r="B16" s="9" t="s">
        <v>24</v>
      </c>
      <c r="C16" s="13" t="s">
        <v>27</v>
      </c>
      <c r="D16" s="1607" t="s">
        <v>553</v>
      </c>
      <c r="E16" s="1608"/>
      <c r="F16" s="1608"/>
      <c r="G16" s="1608"/>
      <c r="H16" s="1608"/>
      <c r="I16" s="1608"/>
      <c r="J16" s="1608"/>
      <c r="K16" s="1608"/>
      <c r="L16" s="1608"/>
      <c r="M16" s="1608"/>
      <c r="N16" s="1608"/>
      <c r="O16" s="1608"/>
      <c r="P16" s="1608"/>
      <c r="Q16" s="1608"/>
      <c r="R16" s="1608"/>
      <c r="S16" s="1608"/>
      <c r="T16" s="1609"/>
    </row>
    <row r="17" spans="1:21" ht="15.75" thickBot="1" x14ac:dyDescent="0.3">
      <c r="A17" s="8" t="s">
        <v>31</v>
      </c>
      <c r="B17" s="40" t="s">
        <v>24</v>
      </c>
      <c r="C17" s="13" t="s">
        <v>27</v>
      </c>
      <c r="D17" s="39" t="s">
        <v>24</v>
      </c>
      <c r="E17" s="1586" t="s">
        <v>552</v>
      </c>
      <c r="F17" s="1587"/>
      <c r="G17" s="1587"/>
      <c r="H17" s="1587"/>
      <c r="I17" s="1587"/>
      <c r="J17" s="1587"/>
      <c r="K17" s="1587"/>
      <c r="L17" s="1587"/>
      <c r="M17" s="1587"/>
      <c r="N17" s="1587"/>
      <c r="O17" s="1587"/>
      <c r="P17" s="1587"/>
      <c r="Q17" s="1587"/>
      <c r="R17" s="1587"/>
      <c r="S17" s="1587"/>
      <c r="T17" s="1588"/>
    </row>
    <row r="18" spans="1:21" ht="21" x14ac:dyDescent="0.25">
      <c r="A18" s="392" t="s">
        <v>31</v>
      </c>
      <c r="B18" s="118" t="s">
        <v>24</v>
      </c>
      <c r="C18" s="120" t="s">
        <v>27</v>
      </c>
      <c r="D18" s="123" t="s">
        <v>24</v>
      </c>
      <c r="E18" s="140" t="s">
        <v>24</v>
      </c>
      <c r="F18" s="349" t="s">
        <v>551</v>
      </c>
      <c r="G18" s="126" t="s">
        <v>342</v>
      </c>
      <c r="H18" s="126"/>
      <c r="I18" s="126" t="s">
        <v>550</v>
      </c>
      <c r="J18" s="108"/>
      <c r="K18" s="109"/>
      <c r="L18" s="109"/>
      <c r="M18" s="109"/>
      <c r="N18" s="103"/>
      <c r="O18" s="105"/>
      <c r="P18" s="107"/>
      <c r="Q18" s="102"/>
      <c r="R18" s="111"/>
      <c r="S18" s="111"/>
      <c r="T18" s="157"/>
      <c r="U18" s="158"/>
    </row>
    <row r="19" spans="1:21" ht="18" customHeight="1" x14ac:dyDescent="0.25">
      <c r="A19" s="1580"/>
      <c r="B19" s="1572"/>
      <c r="C19" s="1573"/>
      <c r="D19" s="1574"/>
      <c r="E19" s="1575"/>
      <c r="F19" s="1566" t="s">
        <v>549</v>
      </c>
      <c r="G19" s="1578" t="s">
        <v>152</v>
      </c>
      <c r="H19" s="1578" t="s">
        <v>774</v>
      </c>
      <c r="I19" s="1578" t="s">
        <v>548</v>
      </c>
      <c r="J19" s="854" t="s">
        <v>25</v>
      </c>
      <c r="K19" s="639">
        <v>500</v>
      </c>
      <c r="L19" s="639">
        <v>500</v>
      </c>
      <c r="M19" s="639"/>
      <c r="N19" s="641"/>
      <c r="O19" s="283">
        <v>400</v>
      </c>
      <c r="P19" s="170"/>
      <c r="Q19" s="1583" t="s">
        <v>209</v>
      </c>
      <c r="R19" s="1579">
        <v>12</v>
      </c>
      <c r="S19" s="1579">
        <v>5</v>
      </c>
      <c r="T19" s="1561"/>
    </row>
    <row r="20" spans="1:21" x14ac:dyDescent="0.25">
      <c r="A20" s="1580"/>
      <c r="B20" s="1572"/>
      <c r="C20" s="1573"/>
      <c r="D20" s="1574"/>
      <c r="E20" s="1575"/>
      <c r="F20" s="1567"/>
      <c r="G20" s="1578"/>
      <c r="H20" s="1578"/>
      <c r="I20" s="1578"/>
      <c r="J20" s="30" t="s">
        <v>100</v>
      </c>
      <c r="K20" s="31">
        <v>500</v>
      </c>
      <c r="L20" s="31">
        <v>500</v>
      </c>
      <c r="M20" s="31"/>
      <c r="N20" s="33"/>
      <c r="O20" s="32">
        <v>400</v>
      </c>
      <c r="P20" s="34"/>
      <c r="Q20" s="1524"/>
      <c r="R20" s="1427"/>
      <c r="S20" s="1427"/>
      <c r="T20" s="1456"/>
    </row>
    <row r="21" spans="1:21" x14ac:dyDescent="0.25">
      <c r="A21" s="1580"/>
      <c r="B21" s="1572"/>
      <c r="C21" s="1573"/>
      <c r="D21" s="1574"/>
      <c r="E21" s="1575"/>
      <c r="F21" s="1567"/>
      <c r="G21" s="1578"/>
      <c r="H21" s="1578"/>
      <c r="I21" s="1578"/>
      <c r="J21" s="30" t="s">
        <v>493</v>
      </c>
      <c r="K21" s="31"/>
      <c r="L21" s="31"/>
      <c r="M21" s="31"/>
      <c r="N21" s="33"/>
      <c r="O21" s="32"/>
      <c r="P21" s="34"/>
      <c r="Q21" s="1524"/>
      <c r="R21" s="1427"/>
      <c r="S21" s="1427"/>
      <c r="T21" s="1456"/>
    </row>
    <row r="22" spans="1:21" x14ac:dyDescent="0.25">
      <c r="A22" s="1580"/>
      <c r="B22" s="1572"/>
      <c r="C22" s="1573"/>
      <c r="D22" s="1574"/>
      <c r="E22" s="1575"/>
      <c r="F22" s="1567"/>
      <c r="G22" s="1578"/>
      <c r="H22" s="1578"/>
      <c r="I22" s="1578"/>
      <c r="J22" s="30" t="s">
        <v>202</v>
      </c>
      <c r="K22" s="31"/>
      <c r="L22" s="31"/>
      <c r="M22" s="31"/>
      <c r="N22" s="33"/>
      <c r="O22" s="32"/>
      <c r="P22" s="34"/>
      <c r="Q22" s="1524"/>
      <c r="R22" s="1427"/>
      <c r="S22" s="1427"/>
      <c r="T22" s="1456"/>
    </row>
    <row r="23" spans="1:21" x14ac:dyDescent="0.25">
      <c r="A23" s="1580"/>
      <c r="B23" s="1572"/>
      <c r="C23" s="1573"/>
      <c r="D23" s="1574"/>
      <c r="E23" s="1575"/>
      <c r="F23" s="1568"/>
      <c r="G23" s="1578"/>
      <c r="H23" s="1578"/>
      <c r="I23" s="1578"/>
      <c r="J23" s="30" t="s">
        <v>202</v>
      </c>
      <c r="K23" s="31">
        <v>5000</v>
      </c>
      <c r="L23" s="31">
        <v>5000</v>
      </c>
      <c r="M23" s="31"/>
      <c r="N23" s="33"/>
      <c r="O23" s="32">
        <v>3000</v>
      </c>
      <c r="P23" s="34"/>
      <c r="Q23" s="1525"/>
      <c r="R23" s="1428"/>
      <c r="S23" s="1428"/>
      <c r="T23" s="1420"/>
    </row>
    <row r="24" spans="1:21" x14ac:dyDescent="0.25">
      <c r="A24" s="324"/>
      <c r="B24" s="340"/>
      <c r="C24" s="322"/>
      <c r="D24" s="339"/>
      <c r="E24" s="320"/>
      <c r="F24" s="319"/>
      <c r="G24" s="318"/>
      <c r="H24" s="318"/>
      <c r="I24" s="318"/>
      <c r="J24" s="313" t="s">
        <v>452</v>
      </c>
      <c r="K24" s="317">
        <f t="shared" ref="K24:P24" si="2">SUM(K19,K20,K21,K22,K23,)</f>
        <v>6000</v>
      </c>
      <c r="L24" s="317">
        <f t="shared" si="2"/>
        <v>6000</v>
      </c>
      <c r="M24" s="317">
        <f t="shared" si="2"/>
        <v>0</v>
      </c>
      <c r="N24" s="338">
        <f t="shared" si="2"/>
        <v>0</v>
      </c>
      <c r="O24" s="316">
        <f t="shared" si="2"/>
        <v>3800</v>
      </c>
      <c r="P24" s="317">
        <f t="shared" si="2"/>
        <v>0</v>
      </c>
      <c r="Q24" s="314"/>
      <c r="R24" s="356"/>
      <c r="S24" s="356"/>
      <c r="T24" s="364"/>
    </row>
    <row r="25" spans="1:21" ht="17.45" customHeight="1" thickBot="1" x14ac:dyDescent="0.3">
      <c r="A25" s="388"/>
      <c r="B25" s="387"/>
      <c r="C25" s="386"/>
      <c r="D25" s="385"/>
      <c r="E25" s="384"/>
      <c r="F25" s="383"/>
      <c r="G25" s="382"/>
      <c r="H25" s="382"/>
      <c r="I25" s="382"/>
      <c r="J25" s="174" t="s">
        <v>26</v>
      </c>
      <c r="K25" s="175">
        <f t="shared" ref="K25:P25" si="3">SUM(K18,K24,)</f>
        <v>6000</v>
      </c>
      <c r="L25" s="175">
        <f t="shared" si="3"/>
        <v>6000</v>
      </c>
      <c r="M25" s="175">
        <f t="shared" si="3"/>
        <v>0</v>
      </c>
      <c r="N25" s="175">
        <f t="shared" si="3"/>
        <v>0</v>
      </c>
      <c r="O25" s="175">
        <f t="shared" si="3"/>
        <v>3800</v>
      </c>
      <c r="P25" s="175">
        <f t="shared" si="3"/>
        <v>0</v>
      </c>
      <c r="Q25" s="23"/>
      <c r="R25" s="83"/>
      <c r="S25" s="83"/>
      <c r="T25" s="84"/>
    </row>
    <row r="26" spans="1:21" ht="21" x14ac:dyDescent="0.25">
      <c r="A26" s="114" t="s">
        <v>31</v>
      </c>
      <c r="B26" s="128" t="s">
        <v>24</v>
      </c>
      <c r="C26" s="129" t="s">
        <v>27</v>
      </c>
      <c r="D26" s="130" t="s">
        <v>24</v>
      </c>
      <c r="E26" s="131" t="s">
        <v>27</v>
      </c>
      <c r="F26" s="391" t="s">
        <v>547</v>
      </c>
      <c r="G26" s="132"/>
      <c r="H26" s="132"/>
      <c r="I26" s="132" t="s">
        <v>546</v>
      </c>
      <c r="J26" s="522"/>
      <c r="K26" s="31"/>
      <c r="L26" s="31"/>
      <c r="M26" s="31"/>
      <c r="N26" s="528"/>
      <c r="O26" s="45"/>
      <c r="P26" s="170"/>
      <c r="Q26" s="284"/>
      <c r="R26" s="390"/>
      <c r="S26" s="390"/>
      <c r="T26" s="389"/>
    </row>
    <row r="27" spans="1:21" ht="18" customHeight="1" x14ac:dyDescent="0.25">
      <c r="A27" s="1580"/>
      <c r="B27" s="1572"/>
      <c r="C27" s="1573"/>
      <c r="D27" s="1574"/>
      <c r="E27" s="1575"/>
      <c r="F27" s="1566" t="s">
        <v>545</v>
      </c>
      <c r="G27" s="1578" t="s">
        <v>342</v>
      </c>
      <c r="H27" s="1578" t="s">
        <v>776</v>
      </c>
      <c r="I27" s="1578" t="s">
        <v>124</v>
      </c>
      <c r="J27" s="854" t="s">
        <v>25</v>
      </c>
      <c r="K27" s="639">
        <v>25000</v>
      </c>
      <c r="L27" s="639">
        <v>500</v>
      </c>
      <c r="M27" s="639"/>
      <c r="N27" s="641">
        <v>24500</v>
      </c>
      <c r="O27" s="283"/>
      <c r="P27" s="170"/>
      <c r="Q27" s="1583" t="s">
        <v>544</v>
      </c>
      <c r="R27" s="1579">
        <v>2</v>
      </c>
      <c r="S27" s="1579"/>
      <c r="T27" s="1561"/>
    </row>
    <row r="28" spans="1:21" x14ac:dyDescent="0.25">
      <c r="A28" s="1580"/>
      <c r="B28" s="1572"/>
      <c r="C28" s="1573"/>
      <c r="D28" s="1574"/>
      <c r="E28" s="1575"/>
      <c r="F28" s="1567"/>
      <c r="G28" s="1578"/>
      <c r="H28" s="1578"/>
      <c r="I28" s="1578"/>
      <c r="J28" s="30" t="s">
        <v>286</v>
      </c>
      <c r="K28" s="31"/>
      <c r="L28" s="31"/>
      <c r="M28" s="31"/>
      <c r="N28" s="33"/>
      <c r="O28" s="32"/>
      <c r="P28" s="34"/>
      <c r="Q28" s="1524"/>
      <c r="R28" s="1427"/>
      <c r="S28" s="1427"/>
      <c r="T28" s="1456"/>
    </row>
    <row r="29" spans="1:21" x14ac:dyDescent="0.25">
      <c r="A29" s="1580"/>
      <c r="B29" s="1572"/>
      <c r="C29" s="1573"/>
      <c r="D29" s="1574"/>
      <c r="E29" s="1575"/>
      <c r="F29" s="1567"/>
      <c r="G29" s="1578"/>
      <c r="H29" s="1578"/>
      <c r="I29" s="1578"/>
      <c r="J29" s="30" t="s">
        <v>202</v>
      </c>
      <c r="K29" s="31">
        <v>8600</v>
      </c>
      <c r="L29" s="31">
        <v>200</v>
      </c>
      <c r="M29" s="31"/>
      <c r="N29" s="33">
        <v>8600</v>
      </c>
      <c r="O29" s="32"/>
      <c r="P29" s="34"/>
      <c r="Q29" s="1525"/>
      <c r="R29" s="1428"/>
      <c r="S29" s="1428"/>
      <c r="T29" s="1420"/>
    </row>
    <row r="30" spans="1:21" x14ac:dyDescent="0.25">
      <c r="A30" s="324"/>
      <c r="B30" s="340"/>
      <c r="C30" s="322"/>
      <c r="D30" s="339"/>
      <c r="E30" s="320"/>
      <c r="F30" s="319"/>
      <c r="G30" s="318"/>
      <c r="H30" s="318"/>
      <c r="I30" s="318"/>
      <c r="J30" s="313" t="s">
        <v>452</v>
      </c>
      <c r="K30" s="317">
        <f t="shared" ref="K30:P30" si="4">SUM(K27,K28,K29,)</f>
        <v>33600</v>
      </c>
      <c r="L30" s="317">
        <f t="shared" si="4"/>
        <v>700</v>
      </c>
      <c r="M30" s="317">
        <f t="shared" si="4"/>
        <v>0</v>
      </c>
      <c r="N30" s="338">
        <f t="shared" si="4"/>
        <v>33100</v>
      </c>
      <c r="O30" s="316">
        <f t="shared" si="4"/>
        <v>0</v>
      </c>
      <c r="P30" s="317">
        <f t="shared" si="4"/>
        <v>0</v>
      </c>
      <c r="Q30" s="314"/>
      <c r="R30" s="356"/>
      <c r="S30" s="356"/>
      <c r="T30" s="364"/>
    </row>
    <row r="31" spans="1:21" ht="18" customHeight="1" x14ac:dyDescent="0.25">
      <c r="A31" s="1580"/>
      <c r="B31" s="1572"/>
      <c r="C31" s="1573"/>
      <c r="D31" s="1574"/>
      <c r="E31" s="1575"/>
      <c r="F31" s="1566" t="s">
        <v>543</v>
      </c>
      <c r="G31" s="1578" t="s">
        <v>152</v>
      </c>
      <c r="H31" s="1578" t="s">
        <v>777</v>
      </c>
      <c r="I31" s="1578" t="s">
        <v>126</v>
      </c>
      <c r="J31" s="328" t="s">
        <v>25</v>
      </c>
      <c r="K31" s="529"/>
      <c r="L31" s="529"/>
      <c r="M31" s="529"/>
      <c r="N31" s="282"/>
      <c r="O31" s="283"/>
      <c r="P31" s="170"/>
      <c r="Q31" s="1583" t="s">
        <v>256</v>
      </c>
      <c r="R31" s="1579">
        <v>1</v>
      </c>
      <c r="S31" s="1579"/>
      <c r="T31" s="1561"/>
    </row>
    <row r="32" spans="1:21" x14ac:dyDescent="0.25">
      <c r="A32" s="1580"/>
      <c r="B32" s="1572"/>
      <c r="C32" s="1573"/>
      <c r="D32" s="1574"/>
      <c r="E32" s="1575"/>
      <c r="F32" s="1567"/>
      <c r="G32" s="1578"/>
      <c r="H32" s="1578"/>
      <c r="I32" s="1578"/>
      <c r="J32" s="30" t="s">
        <v>286</v>
      </c>
      <c r="K32" s="31"/>
      <c r="L32" s="31"/>
      <c r="M32" s="31"/>
      <c r="N32" s="33"/>
      <c r="O32" s="32"/>
      <c r="P32" s="34"/>
      <c r="Q32" s="1524"/>
      <c r="R32" s="1427"/>
      <c r="S32" s="1427"/>
      <c r="T32" s="1456"/>
    </row>
    <row r="33" spans="1:21" x14ac:dyDescent="0.25">
      <c r="A33" s="1580"/>
      <c r="B33" s="1572"/>
      <c r="C33" s="1573"/>
      <c r="D33" s="1574"/>
      <c r="E33" s="1575"/>
      <c r="F33" s="1567"/>
      <c r="G33" s="1578"/>
      <c r="H33" s="1578"/>
      <c r="I33" s="1578"/>
      <c r="J33" s="30" t="s">
        <v>202</v>
      </c>
      <c r="K33" s="31">
        <v>80000</v>
      </c>
      <c r="L33" s="31">
        <v>80000</v>
      </c>
      <c r="M33" s="31"/>
      <c r="N33" s="33"/>
      <c r="O33" s="32">
        <v>31800</v>
      </c>
      <c r="P33" s="47"/>
      <c r="Q33" s="1525"/>
      <c r="R33" s="1428"/>
      <c r="S33" s="1428"/>
      <c r="T33" s="1420"/>
      <c r="U33" s="158"/>
    </row>
    <row r="34" spans="1:21" x14ac:dyDescent="0.25">
      <c r="A34" s="324"/>
      <c r="B34" s="340"/>
      <c r="C34" s="322"/>
      <c r="D34" s="339"/>
      <c r="E34" s="320"/>
      <c r="F34" s="319"/>
      <c r="G34" s="318"/>
      <c r="H34" s="318"/>
      <c r="I34" s="318"/>
      <c r="J34" s="313" t="s">
        <v>452</v>
      </c>
      <c r="K34" s="317">
        <f t="shared" ref="K34:P34" si="5">SUM(K31,K32,K33)</f>
        <v>80000</v>
      </c>
      <c r="L34" s="317">
        <f t="shared" si="5"/>
        <v>80000</v>
      </c>
      <c r="M34" s="317">
        <f t="shared" si="5"/>
        <v>0</v>
      </c>
      <c r="N34" s="338">
        <f t="shared" si="5"/>
        <v>0</v>
      </c>
      <c r="O34" s="316">
        <f t="shared" si="5"/>
        <v>31800</v>
      </c>
      <c r="P34" s="317">
        <f t="shared" si="5"/>
        <v>0</v>
      </c>
      <c r="Q34" s="337"/>
      <c r="R34" s="372"/>
      <c r="S34" s="372"/>
      <c r="T34" s="381"/>
    </row>
    <row r="35" spans="1:21" ht="18" customHeight="1" x14ac:dyDescent="0.25">
      <c r="A35" s="1580"/>
      <c r="B35" s="1572"/>
      <c r="C35" s="1573"/>
      <c r="D35" s="1574"/>
      <c r="E35" s="1575"/>
      <c r="F35" s="1566" t="s">
        <v>542</v>
      </c>
      <c r="G35" s="1578" t="s">
        <v>541</v>
      </c>
      <c r="H35" s="1578" t="s">
        <v>777</v>
      </c>
      <c r="I35" s="1578" t="s">
        <v>126</v>
      </c>
      <c r="J35" s="854" t="s">
        <v>25</v>
      </c>
      <c r="K35" s="639">
        <v>30000</v>
      </c>
      <c r="L35" s="639">
        <v>500</v>
      </c>
      <c r="M35" s="639"/>
      <c r="N35" s="641">
        <v>29500</v>
      </c>
      <c r="O35" s="283"/>
      <c r="P35" s="170"/>
      <c r="Q35" s="1583" t="s">
        <v>540</v>
      </c>
      <c r="R35" s="1579">
        <v>25</v>
      </c>
      <c r="S35" s="1579"/>
      <c r="T35" s="1561"/>
    </row>
    <row r="36" spans="1:21" x14ac:dyDescent="0.25">
      <c r="A36" s="1580"/>
      <c r="B36" s="1572"/>
      <c r="C36" s="1573"/>
      <c r="D36" s="1574"/>
      <c r="E36" s="1575"/>
      <c r="F36" s="1567"/>
      <c r="G36" s="1578"/>
      <c r="H36" s="1578"/>
      <c r="I36" s="1578"/>
      <c r="J36" s="30" t="s">
        <v>286</v>
      </c>
      <c r="K36" s="31"/>
      <c r="L36" s="31"/>
      <c r="M36" s="31"/>
      <c r="N36" s="33"/>
      <c r="O36" s="32"/>
      <c r="P36" s="34"/>
      <c r="Q36" s="1525"/>
      <c r="R36" s="1428"/>
      <c r="S36" s="1428"/>
      <c r="T36" s="1420"/>
    </row>
    <row r="37" spans="1:21" x14ac:dyDescent="0.25">
      <c r="A37" s="1580"/>
      <c r="B37" s="1572"/>
      <c r="C37" s="1573"/>
      <c r="D37" s="1574"/>
      <c r="E37" s="1575"/>
      <c r="F37" s="1567"/>
      <c r="G37" s="1578"/>
      <c r="H37" s="1578"/>
      <c r="I37" s="1578"/>
      <c r="J37" s="30" t="s">
        <v>202</v>
      </c>
      <c r="K37" s="31">
        <v>223000</v>
      </c>
      <c r="L37" s="31">
        <v>3000</v>
      </c>
      <c r="M37" s="31"/>
      <c r="N37" s="33">
        <v>220000</v>
      </c>
      <c r="O37" s="32"/>
      <c r="P37" s="47"/>
      <c r="Q37" s="276" t="s">
        <v>539</v>
      </c>
      <c r="R37" s="166">
        <v>1</v>
      </c>
      <c r="S37" s="166"/>
      <c r="T37" s="277"/>
      <c r="U37" s="158"/>
    </row>
    <row r="38" spans="1:21" x14ac:dyDescent="0.25">
      <c r="A38" s="324"/>
      <c r="B38" s="340"/>
      <c r="C38" s="322"/>
      <c r="D38" s="339"/>
      <c r="E38" s="320"/>
      <c r="F38" s="319"/>
      <c r="G38" s="318"/>
      <c r="H38" s="318"/>
      <c r="I38" s="318"/>
      <c r="J38" s="313" t="s">
        <v>452</v>
      </c>
      <c r="K38" s="317">
        <f t="shared" ref="K38:P38" si="6">SUM(K35,K36,K37)</f>
        <v>253000</v>
      </c>
      <c r="L38" s="317">
        <f t="shared" si="6"/>
        <v>3500</v>
      </c>
      <c r="M38" s="317">
        <f t="shared" si="6"/>
        <v>0</v>
      </c>
      <c r="N38" s="338">
        <f t="shared" si="6"/>
        <v>249500</v>
      </c>
      <c r="O38" s="316">
        <f t="shared" si="6"/>
        <v>0</v>
      </c>
      <c r="P38" s="317">
        <f t="shared" si="6"/>
        <v>0</v>
      </c>
      <c r="Q38" s="337"/>
      <c r="R38" s="372"/>
      <c r="S38" s="372"/>
      <c r="T38" s="381"/>
    </row>
    <row r="39" spans="1:21" ht="17.45" customHeight="1" thickBot="1" x14ac:dyDescent="0.3">
      <c r="A39" s="388"/>
      <c r="B39" s="387"/>
      <c r="C39" s="386"/>
      <c r="D39" s="385"/>
      <c r="E39" s="384"/>
      <c r="F39" s="383"/>
      <c r="G39" s="382"/>
      <c r="H39" s="382"/>
      <c r="I39" s="382" t="s">
        <v>56</v>
      </c>
      <c r="J39" s="174" t="s">
        <v>26</v>
      </c>
      <c r="K39" s="175">
        <f t="shared" ref="K39:P39" si="7">SUM(K26,K30,K34,K38,)</f>
        <v>366600</v>
      </c>
      <c r="L39" s="175">
        <f t="shared" si="7"/>
        <v>84200</v>
      </c>
      <c r="M39" s="175">
        <f t="shared" si="7"/>
        <v>0</v>
      </c>
      <c r="N39" s="175">
        <f t="shared" si="7"/>
        <v>282600</v>
      </c>
      <c r="O39" s="175">
        <f t="shared" si="7"/>
        <v>31800</v>
      </c>
      <c r="P39" s="175">
        <f t="shared" si="7"/>
        <v>0</v>
      </c>
      <c r="Q39" s="23"/>
      <c r="R39" s="83"/>
      <c r="S39" s="83"/>
      <c r="T39" s="84"/>
    </row>
    <row r="40" spans="1:21" ht="15.75" thickBot="1" x14ac:dyDescent="0.3">
      <c r="A40" s="8" t="s">
        <v>31</v>
      </c>
      <c r="B40" s="146" t="s">
        <v>24</v>
      </c>
      <c r="C40" s="13" t="s">
        <v>27</v>
      </c>
      <c r="D40" s="26" t="s">
        <v>24</v>
      </c>
      <c r="E40" s="1492" t="s">
        <v>451</v>
      </c>
      <c r="F40" s="1493"/>
      <c r="G40" s="1493"/>
      <c r="H40" s="1493"/>
      <c r="I40" s="1493"/>
      <c r="J40" s="1494"/>
      <c r="K40" s="27">
        <f t="shared" ref="K40:P40" si="8">SUM(K25,K39,)</f>
        <v>372600</v>
      </c>
      <c r="L40" s="27">
        <f t="shared" si="8"/>
        <v>90200</v>
      </c>
      <c r="M40" s="27">
        <f t="shared" si="8"/>
        <v>0</v>
      </c>
      <c r="N40" s="27">
        <f t="shared" si="8"/>
        <v>282600</v>
      </c>
      <c r="O40" s="27">
        <f t="shared" si="8"/>
        <v>35600</v>
      </c>
      <c r="P40" s="27">
        <f t="shared" si="8"/>
        <v>0</v>
      </c>
      <c r="Q40" s="37"/>
      <c r="R40" s="38"/>
      <c r="S40" s="28"/>
      <c r="T40" s="29"/>
    </row>
    <row r="41" spans="1:21" ht="15.75" thickBot="1" x14ac:dyDescent="0.3">
      <c r="A41" s="8" t="s">
        <v>31</v>
      </c>
      <c r="B41" s="40" t="s">
        <v>24</v>
      </c>
      <c r="C41" s="13" t="s">
        <v>27</v>
      </c>
      <c r="D41" s="39" t="s">
        <v>27</v>
      </c>
      <c r="E41" s="1586" t="s">
        <v>538</v>
      </c>
      <c r="F41" s="1587"/>
      <c r="G41" s="1587"/>
      <c r="H41" s="1587"/>
      <c r="I41" s="1587"/>
      <c r="J41" s="1587"/>
      <c r="K41" s="1587"/>
      <c r="L41" s="1587"/>
      <c r="M41" s="1587"/>
      <c r="N41" s="1587"/>
      <c r="O41" s="1587"/>
      <c r="P41" s="1587"/>
      <c r="Q41" s="1587"/>
      <c r="R41" s="1587"/>
      <c r="S41" s="1587"/>
      <c r="T41" s="1588"/>
    </row>
    <row r="42" spans="1:21" ht="41.45" customHeight="1" x14ac:dyDescent="0.25">
      <c r="A42" s="350" t="s">
        <v>31</v>
      </c>
      <c r="B42" s="478" t="s">
        <v>24</v>
      </c>
      <c r="C42" s="491" t="s">
        <v>27</v>
      </c>
      <c r="D42" s="482" t="s">
        <v>27</v>
      </c>
      <c r="E42" s="492" t="s">
        <v>24</v>
      </c>
      <c r="F42" s="510" t="s">
        <v>537</v>
      </c>
      <c r="G42" s="484"/>
      <c r="H42" s="484"/>
      <c r="I42" s="484" t="s">
        <v>536</v>
      </c>
      <c r="J42" s="20"/>
      <c r="K42" s="79"/>
      <c r="L42" s="79"/>
      <c r="M42" s="79"/>
      <c r="N42" s="271"/>
      <c r="O42" s="274"/>
      <c r="P42" s="107"/>
      <c r="Q42" s="281"/>
      <c r="R42" s="111"/>
      <c r="S42" s="111"/>
      <c r="T42" s="157"/>
      <c r="U42" s="158"/>
    </row>
    <row r="43" spans="1:21" ht="18" customHeight="1" x14ac:dyDescent="0.25">
      <c r="A43" s="1571"/>
      <c r="B43" s="1572"/>
      <c r="C43" s="1573"/>
      <c r="D43" s="1574"/>
      <c r="E43" s="1575"/>
      <c r="F43" s="1566" t="s">
        <v>535</v>
      </c>
      <c r="G43" s="1578" t="s">
        <v>342</v>
      </c>
      <c r="H43" s="1578" t="s">
        <v>778</v>
      </c>
      <c r="I43" s="1578" t="s">
        <v>279</v>
      </c>
      <c r="J43" s="328" t="s">
        <v>25</v>
      </c>
      <c r="K43" s="529"/>
      <c r="L43" s="529"/>
      <c r="M43" s="529"/>
      <c r="N43" s="528"/>
      <c r="O43" s="45"/>
      <c r="P43" s="170"/>
      <c r="Q43" s="1583" t="s">
        <v>534</v>
      </c>
      <c r="R43" s="1579">
        <v>2</v>
      </c>
      <c r="S43" s="1579"/>
      <c r="T43" s="1561"/>
    </row>
    <row r="44" spans="1:21" x14ac:dyDescent="0.25">
      <c r="A44" s="1571"/>
      <c r="B44" s="1572"/>
      <c r="C44" s="1573"/>
      <c r="D44" s="1574"/>
      <c r="E44" s="1575"/>
      <c r="F44" s="1567"/>
      <c r="G44" s="1578"/>
      <c r="H44" s="1578"/>
      <c r="I44" s="1578"/>
      <c r="J44" s="30" t="s">
        <v>493</v>
      </c>
      <c r="K44" s="31"/>
      <c r="L44" s="31"/>
      <c r="M44" s="31"/>
      <c r="N44" s="33"/>
      <c r="O44" s="32"/>
      <c r="P44" s="34"/>
      <c r="Q44" s="1524"/>
      <c r="R44" s="1427"/>
      <c r="S44" s="1427"/>
      <c r="T44" s="1456"/>
    </row>
    <row r="45" spans="1:21" x14ac:dyDescent="0.25">
      <c r="A45" s="1571"/>
      <c r="B45" s="1572"/>
      <c r="C45" s="1573"/>
      <c r="D45" s="1574"/>
      <c r="E45" s="1575"/>
      <c r="F45" s="1567"/>
      <c r="G45" s="1578"/>
      <c r="H45" s="1578"/>
      <c r="I45" s="1578"/>
      <c r="J45" s="30" t="s">
        <v>202</v>
      </c>
      <c r="K45" s="31">
        <v>33000</v>
      </c>
      <c r="L45" s="31"/>
      <c r="M45" s="31"/>
      <c r="N45" s="33">
        <v>33000</v>
      </c>
      <c r="O45" s="32"/>
      <c r="P45" s="47"/>
      <c r="Q45" s="1525"/>
      <c r="R45" s="1428"/>
      <c r="S45" s="1428"/>
      <c r="T45" s="1420"/>
      <c r="U45" s="158"/>
    </row>
    <row r="46" spans="1:21" x14ac:dyDescent="0.25">
      <c r="A46" s="360"/>
      <c r="B46" s="340"/>
      <c r="C46" s="322"/>
      <c r="D46" s="339"/>
      <c r="E46" s="320"/>
      <c r="F46" s="319"/>
      <c r="G46" s="318"/>
      <c r="H46" s="318"/>
      <c r="I46" s="318"/>
      <c r="J46" s="313" t="s">
        <v>452</v>
      </c>
      <c r="K46" s="317">
        <f t="shared" ref="K46:P46" si="9">SUM(K43,K44,K45)</f>
        <v>33000</v>
      </c>
      <c r="L46" s="317">
        <f t="shared" si="9"/>
        <v>0</v>
      </c>
      <c r="M46" s="317">
        <f t="shared" si="9"/>
        <v>0</v>
      </c>
      <c r="N46" s="347">
        <f t="shared" si="9"/>
        <v>33000</v>
      </c>
      <c r="O46" s="346">
        <f t="shared" si="9"/>
        <v>0</v>
      </c>
      <c r="P46" s="317">
        <f t="shared" si="9"/>
        <v>0</v>
      </c>
      <c r="Q46" s="337"/>
      <c r="R46" s="372"/>
      <c r="S46" s="372"/>
      <c r="T46" s="381"/>
    </row>
    <row r="47" spans="1:21" ht="18" customHeight="1" x14ac:dyDescent="0.25">
      <c r="A47" s="1571"/>
      <c r="B47" s="1572"/>
      <c r="C47" s="1573"/>
      <c r="D47" s="1574"/>
      <c r="E47" s="1575"/>
      <c r="F47" s="1566" t="s">
        <v>533</v>
      </c>
      <c r="G47" s="1578" t="s">
        <v>423</v>
      </c>
      <c r="H47" s="1578" t="s">
        <v>270</v>
      </c>
      <c r="I47" s="1578" t="s">
        <v>279</v>
      </c>
      <c r="J47" s="854" t="s">
        <v>25</v>
      </c>
      <c r="K47" s="639">
        <v>1000</v>
      </c>
      <c r="L47" s="639"/>
      <c r="M47" s="639"/>
      <c r="N47" s="851">
        <v>1000</v>
      </c>
      <c r="O47" s="45"/>
      <c r="P47" s="170"/>
      <c r="Q47" s="1583" t="s">
        <v>532</v>
      </c>
      <c r="R47" s="1579">
        <v>1</v>
      </c>
      <c r="S47" s="1579"/>
      <c r="T47" s="1561"/>
    </row>
    <row r="48" spans="1:21" x14ac:dyDescent="0.25">
      <c r="A48" s="1571"/>
      <c r="B48" s="1572"/>
      <c r="C48" s="1573"/>
      <c r="D48" s="1574"/>
      <c r="E48" s="1575"/>
      <c r="F48" s="1567"/>
      <c r="G48" s="1578"/>
      <c r="H48" s="1578"/>
      <c r="I48" s="1578"/>
      <c r="J48" s="30" t="s">
        <v>333</v>
      </c>
      <c r="K48" s="31"/>
      <c r="L48" s="31"/>
      <c r="M48" s="31"/>
      <c r="N48" s="33"/>
      <c r="O48" s="32"/>
      <c r="P48" s="34"/>
      <c r="Q48" s="1524"/>
      <c r="R48" s="1427"/>
      <c r="S48" s="1427"/>
      <c r="T48" s="1456"/>
    </row>
    <row r="49" spans="1:21" x14ac:dyDescent="0.25">
      <c r="A49" s="1571"/>
      <c r="B49" s="1572"/>
      <c r="C49" s="1573"/>
      <c r="D49" s="1574"/>
      <c r="E49" s="1575"/>
      <c r="F49" s="1567"/>
      <c r="G49" s="1578"/>
      <c r="H49" s="1578"/>
      <c r="I49" s="1578"/>
      <c r="J49" s="30" t="s">
        <v>448</v>
      </c>
      <c r="K49" s="31"/>
      <c r="L49" s="31"/>
      <c r="M49" s="31"/>
      <c r="N49" s="33"/>
      <c r="O49" s="32"/>
      <c r="P49" s="47"/>
      <c r="Q49" s="1525"/>
      <c r="R49" s="1428"/>
      <c r="S49" s="1428"/>
      <c r="T49" s="1420"/>
      <c r="U49" s="158"/>
    </row>
    <row r="50" spans="1:21" x14ac:dyDescent="0.25">
      <c r="A50" s="360"/>
      <c r="B50" s="340"/>
      <c r="C50" s="322"/>
      <c r="D50" s="339"/>
      <c r="E50" s="320"/>
      <c r="F50" s="319"/>
      <c r="G50" s="318"/>
      <c r="H50" s="318"/>
      <c r="I50" s="318"/>
      <c r="J50" s="313" t="s">
        <v>452</v>
      </c>
      <c r="K50" s="317">
        <f t="shared" ref="K50:P50" si="10">SUM(K47,K48,K49)</f>
        <v>1000</v>
      </c>
      <c r="L50" s="317">
        <f t="shared" si="10"/>
        <v>0</v>
      </c>
      <c r="M50" s="317">
        <f t="shared" si="10"/>
        <v>0</v>
      </c>
      <c r="N50" s="347">
        <f t="shared" si="10"/>
        <v>1000</v>
      </c>
      <c r="O50" s="346">
        <f t="shared" si="10"/>
        <v>0</v>
      </c>
      <c r="P50" s="317">
        <f t="shared" si="10"/>
        <v>0</v>
      </c>
      <c r="Q50" s="337"/>
      <c r="R50" s="372"/>
      <c r="S50" s="372"/>
      <c r="T50" s="381"/>
    </row>
    <row r="51" spans="1:21" ht="15" customHeight="1" thickBot="1" x14ac:dyDescent="0.3">
      <c r="A51" s="477"/>
      <c r="B51" s="479"/>
      <c r="C51" s="481"/>
      <c r="D51" s="483"/>
      <c r="E51" s="488"/>
      <c r="F51" s="474"/>
      <c r="G51" s="475"/>
      <c r="H51" s="475"/>
      <c r="I51" s="476"/>
      <c r="J51" s="15" t="s">
        <v>26</v>
      </c>
      <c r="K51" s="16">
        <f>SUM(K42,K46,K50)</f>
        <v>34000</v>
      </c>
      <c r="L51" s="16">
        <f t="shared" ref="L51:P51" si="11">SUM(L42,L46,L50)</f>
        <v>0</v>
      </c>
      <c r="M51" s="16">
        <f t="shared" si="11"/>
        <v>0</v>
      </c>
      <c r="N51" s="16">
        <f t="shared" si="11"/>
        <v>34000</v>
      </c>
      <c r="O51" s="16">
        <f t="shared" si="11"/>
        <v>0</v>
      </c>
      <c r="P51" s="16">
        <f t="shared" si="11"/>
        <v>0</v>
      </c>
      <c r="Q51" s="311"/>
      <c r="R51" s="87"/>
      <c r="S51" s="87"/>
      <c r="T51" s="88"/>
    </row>
    <row r="52" spans="1:21" ht="15.75" thickBot="1" x14ac:dyDescent="0.3">
      <c r="A52" s="8" t="s">
        <v>31</v>
      </c>
      <c r="B52" s="146" t="s">
        <v>24</v>
      </c>
      <c r="C52" s="13" t="s">
        <v>27</v>
      </c>
      <c r="D52" s="26" t="s">
        <v>27</v>
      </c>
      <c r="E52" s="1492" t="s">
        <v>55</v>
      </c>
      <c r="F52" s="1493"/>
      <c r="G52" s="1493"/>
      <c r="H52" s="1493"/>
      <c r="I52" s="1493"/>
      <c r="J52" s="1494"/>
      <c r="K52" s="27">
        <f t="shared" ref="K52:P52" si="12">SUM(K51)</f>
        <v>34000</v>
      </c>
      <c r="L52" s="27">
        <f t="shared" si="12"/>
        <v>0</v>
      </c>
      <c r="M52" s="27">
        <f t="shared" si="12"/>
        <v>0</v>
      </c>
      <c r="N52" s="27">
        <f t="shared" si="12"/>
        <v>34000</v>
      </c>
      <c r="O52" s="27">
        <f t="shared" si="12"/>
        <v>0</v>
      </c>
      <c r="P52" s="27">
        <f t="shared" si="12"/>
        <v>0</v>
      </c>
      <c r="Q52" s="37"/>
      <c r="R52" s="38"/>
      <c r="S52" s="28"/>
      <c r="T52" s="29"/>
    </row>
    <row r="53" spans="1:21" ht="15.75" thickBot="1" x14ac:dyDescent="0.3">
      <c r="A53" s="8" t="s">
        <v>31</v>
      </c>
      <c r="B53" s="40" t="s">
        <v>24</v>
      </c>
      <c r="C53" s="13" t="s">
        <v>27</v>
      </c>
      <c r="D53" s="39" t="s">
        <v>28</v>
      </c>
      <c r="E53" s="1586" t="s">
        <v>531</v>
      </c>
      <c r="F53" s="1587"/>
      <c r="G53" s="1587"/>
      <c r="H53" s="1587"/>
      <c r="I53" s="1587"/>
      <c r="J53" s="1587"/>
      <c r="K53" s="1587"/>
      <c r="L53" s="1587"/>
      <c r="M53" s="1587"/>
      <c r="N53" s="1587"/>
      <c r="O53" s="1587"/>
      <c r="P53" s="1587"/>
      <c r="Q53" s="1587"/>
      <c r="R53" s="1587"/>
      <c r="S53" s="1587"/>
      <c r="T53" s="1588"/>
    </row>
    <row r="54" spans="1:21" ht="31.9" customHeight="1" x14ac:dyDescent="0.25">
      <c r="A54" s="350" t="s">
        <v>31</v>
      </c>
      <c r="B54" s="478" t="s">
        <v>24</v>
      </c>
      <c r="C54" s="491" t="s">
        <v>27</v>
      </c>
      <c r="D54" s="482" t="s">
        <v>28</v>
      </c>
      <c r="E54" s="492" t="s">
        <v>24</v>
      </c>
      <c r="F54" s="510" t="s">
        <v>530</v>
      </c>
      <c r="G54" s="484"/>
      <c r="H54" s="484"/>
      <c r="I54" s="484" t="s">
        <v>529</v>
      </c>
      <c r="J54" s="20"/>
      <c r="K54" s="79"/>
      <c r="L54" s="79"/>
      <c r="M54" s="79"/>
      <c r="N54" s="271"/>
      <c r="O54" s="274"/>
      <c r="P54" s="107"/>
      <c r="Q54" s="281"/>
      <c r="R54" s="348"/>
      <c r="S54" s="348"/>
      <c r="T54" s="380"/>
      <c r="U54" s="158"/>
    </row>
    <row r="55" spans="1:21" ht="18" customHeight="1" x14ac:dyDescent="0.25">
      <c r="A55" s="1571"/>
      <c r="B55" s="1572"/>
      <c r="C55" s="1573"/>
      <c r="D55" s="1574"/>
      <c r="E55" s="1575"/>
      <c r="F55" s="1566" t="s">
        <v>528</v>
      </c>
      <c r="G55" s="1578" t="s">
        <v>423</v>
      </c>
      <c r="H55" s="1578" t="s">
        <v>779</v>
      </c>
      <c r="I55" s="1578" t="s">
        <v>527</v>
      </c>
      <c r="J55" s="854" t="s">
        <v>25</v>
      </c>
      <c r="K55" s="639">
        <v>60000</v>
      </c>
      <c r="L55" s="639"/>
      <c r="M55" s="639"/>
      <c r="N55" s="851">
        <v>60000</v>
      </c>
      <c r="O55" s="45"/>
      <c r="P55" s="170"/>
      <c r="Q55" s="1583" t="s">
        <v>526</v>
      </c>
      <c r="R55" s="1589">
        <v>0.63500000000000001</v>
      </c>
      <c r="S55" s="1592"/>
      <c r="T55" s="1595"/>
    </row>
    <row r="56" spans="1:21" x14ac:dyDescent="0.25">
      <c r="A56" s="1571"/>
      <c r="B56" s="1572"/>
      <c r="C56" s="1573"/>
      <c r="D56" s="1574"/>
      <c r="E56" s="1575"/>
      <c r="F56" s="1567"/>
      <c r="G56" s="1578"/>
      <c r="H56" s="1578"/>
      <c r="I56" s="1578"/>
      <c r="J56" s="30" t="s">
        <v>100</v>
      </c>
      <c r="K56" s="31"/>
      <c r="L56" s="31"/>
      <c r="M56" s="31"/>
      <c r="N56" s="33"/>
      <c r="O56" s="32"/>
      <c r="P56" s="34"/>
      <c r="Q56" s="1524"/>
      <c r="R56" s="1590"/>
      <c r="S56" s="1593"/>
      <c r="T56" s="1596"/>
    </row>
    <row r="57" spans="1:21" x14ac:dyDescent="0.25">
      <c r="A57" s="1571"/>
      <c r="B57" s="1572"/>
      <c r="C57" s="1573"/>
      <c r="D57" s="1574"/>
      <c r="E57" s="1575"/>
      <c r="F57" s="1567"/>
      <c r="G57" s="1578"/>
      <c r="H57" s="1578"/>
      <c r="I57" s="1578"/>
      <c r="J57" s="30" t="s">
        <v>202</v>
      </c>
      <c r="K57" s="31"/>
      <c r="L57" s="31"/>
      <c r="M57" s="31"/>
      <c r="N57" s="33"/>
      <c r="O57" s="32"/>
      <c r="P57" s="47"/>
      <c r="Q57" s="1525"/>
      <c r="R57" s="1591"/>
      <c r="S57" s="1594"/>
      <c r="T57" s="1597"/>
      <c r="U57" s="158"/>
    </row>
    <row r="58" spans="1:21" x14ac:dyDescent="0.25">
      <c r="A58" s="360"/>
      <c r="B58" s="340"/>
      <c r="C58" s="322"/>
      <c r="D58" s="339"/>
      <c r="E58" s="320"/>
      <c r="F58" s="319"/>
      <c r="G58" s="318"/>
      <c r="H58" s="318"/>
      <c r="I58" s="318"/>
      <c r="J58" s="313" t="s">
        <v>452</v>
      </c>
      <c r="K58" s="317">
        <f t="shared" ref="K58:P58" si="13">SUM(K55,K56,K57)</f>
        <v>60000</v>
      </c>
      <c r="L58" s="317">
        <f t="shared" si="13"/>
        <v>0</v>
      </c>
      <c r="M58" s="317">
        <f t="shared" si="13"/>
        <v>0</v>
      </c>
      <c r="N58" s="347">
        <f t="shared" si="13"/>
        <v>60000</v>
      </c>
      <c r="O58" s="346">
        <f t="shared" si="13"/>
        <v>0</v>
      </c>
      <c r="P58" s="317">
        <f t="shared" si="13"/>
        <v>0</v>
      </c>
      <c r="Q58" s="337"/>
      <c r="R58" s="336"/>
      <c r="S58" s="336"/>
      <c r="T58" s="335"/>
    </row>
    <row r="59" spans="1:21" ht="15" customHeight="1" thickBot="1" x14ac:dyDescent="0.3">
      <c r="A59" s="477"/>
      <c r="B59" s="479"/>
      <c r="C59" s="481"/>
      <c r="D59" s="483"/>
      <c r="E59" s="488"/>
      <c r="F59" s="474"/>
      <c r="G59" s="475"/>
      <c r="H59" s="475"/>
      <c r="I59" s="352"/>
      <c r="J59" s="15" t="s">
        <v>26</v>
      </c>
      <c r="K59" s="16">
        <f>SUM(K54,K58,)</f>
        <v>60000</v>
      </c>
      <c r="L59" s="16">
        <f t="shared" ref="L59:P59" si="14">SUM(L54,L58,)</f>
        <v>0</v>
      </c>
      <c r="M59" s="16">
        <f t="shared" si="14"/>
        <v>0</v>
      </c>
      <c r="N59" s="16">
        <f t="shared" si="14"/>
        <v>60000</v>
      </c>
      <c r="O59" s="16">
        <f t="shared" si="14"/>
        <v>0</v>
      </c>
      <c r="P59" s="16">
        <f t="shared" si="14"/>
        <v>0</v>
      </c>
      <c r="Q59" s="311"/>
      <c r="R59" s="310"/>
      <c r="S59" s="310"/>
      <c r="T59" s="351"/>
    </row>
    <row r="60" spans="1:21" ht="31.9" customHeight="1" x14ac:dyDescent="0.25">
      <c r="A60" s="350" t="s">
        <v>31</v>
      </c>
      <c r="B60" s="485" t="s">
        <v>24</v>
      </c>
      <c r="C60" s="480" t="s">
        <v>27</v>
      </c>
      <c r="D60" s="486" t="s">
        <v>28</v>
      </c>
      <c r="E60" s="487" t="s">
        <v>27</v>
      </c>
      <c r="F60" s="349" t="s">
        <v>525</v>
      </c>
      <c r="G60" s="489"/>
      <c r="H60" s="489"/>
      <c r="I60" s="489" t="s">
        <v>524</v>
      </c>
      <c r="J60" s="472"/>
      <c r="K60" s="473"/>
      <c r="L60" s="473"/>
      <c r="M60" s="473"/>
      <c r="N60" s="497"/>
      <c r="O60" s="274"/>
      <c r="P60" s="107"/>
      <c r="Q60" s="281"/>
      <c r="R60" s="348"/>
      <c r="S60" s="348"/>
      <c r="T60" s="380"/>
      <c r="U60" s="158"/>
    </row>
    <row r="61" spans="1:21" ht="28.15" customHeight="1" x14ac:dyDescent="0.25">
      <c r="A61" s="511"/>
      <c r="B61" s="500"/>
      <c r="C61" s="501"/>
      <c r="D61" s="502"/>
      <c r="E61" s="503"/>
      <c r="F61" s="498" t="s">
        <v>523</v>
      </c>
      <c r="G61" s="499" t="s">
        <v>423</v>
      </c>
      <c r="H61" s="499" t="s">
        <v>780</v>
      </c>
      <c r="I61" s="499" t="s">
        <v>516</v>
      </c>
      <c r="J61" s="854" t="s">
        <v>25</v>
      </c>
      <c r="K61" s="639">
        <v>5000</v>
      </c>
      <c r="L61" s="639"/>
      <c r="M61" s="639"/>
      <c r="N61" s="851">
        <v>5000</v>
      </c>
      <c r="O61" s="640"/>
      <c r="P61" s="170"/>
      <c r="Q61" s="327" t="s">
        <v>522</v>
      </c>
      <c r="R61" s="326"/>
      <c r="S61" s="326"/>
      <c r="T61" s="325"/>
    </row>
    <row r="62" spans="1:21" x14ac:dyDescent="0.25">
      <c r="A62" s="360"/>
      <c r="B62" s="340"/>
      <c r="C62" s="322"/>
      <c r="D62" s="339"/>
      <c r="E62" s="320"/>
      <c r="F62" s="319"/>
      <c r="G62" s="318"/>
      <c r="H62" s="318"/>
      <c r="I62" s="318"/>
      <c r="J62" s="313" t="s">
        <v>452</v>
      </c>
      <c r="K62" s="317">
        <f t="shared" ref="K62:P62" si="15">SUM(K61)</f>
        <v>5000</v>
      </c>
      <c r="L62" s="317">
        <f t="shared" si="15"/>
        <v>0</v>
      </c>
      <c r="M62" s="317">
        <f t="shared" si="15"/>
        <v>0</v>
      </c>
      <c r="N62" s="347">
        <f t="shared" si="15"/>
        <v>5000</v>
      </c>
      <c r="O62" s="346">
        <f t="shared" si="15"/>
        <v>0</v>
      </c>
      <c r="P62" s="317">
        <f t="shared" si="15"/>
        <v>0</v>
      </c>
      <c r="Q62" s="314"/>
      <c r="R62" s="313"/>
      <c r="S62" s="313"/>
      <c r="T62" s="312"/>
      <c r="U62" s="158"/>
    </row>
    <row r="63" spans="1:21" ht="15" customHeight="1" thickBot="1" x14ac:dyDescent="0.3">
      <c r="A63" s="477"/>
      <c r="B63" s="479"/>
      <c r="C63" s="481"/>
      <c r="D63" s="483"/>
      <c r="E63" s="488"/>
      <c r="F63" s="474"/>
      <c r="G63" s="475"/>
      <c r="H63" s="475"/>
      <c r="I63" s="476"/>
      <c r="J63" s="15" t="s">
        <v>26</v>
      </c>
      <c r="K63" s="16">
        <f t="shared" ref="K63:P63" si="16">SUM(K60,K62,)</f>
        <v>5000</v>
      </c>
      <c r="L63" s="16">
        <f t="shared" si="16"/>
        <v>0</v>
      </c>
      <c r="M63" s="16">
        <f t="shared" si="16"/>
        <v>0</v>
      </c>
      <c r="N63" s="42">
        <f t="shared" si="16"/>
        <v>5000</v>
      </c>
      <c r="O63" s="44">
        <f t="shared" si="16"/>
        <v>0</v>
      </c>
      <c r="P63" s="16">
        <f t="shared" si="16"/>
        <v>0</v>
      </c>
      <c r="Q63" s="311"/>
      <c r="R63" s="310"/>
      <c r="S63" s="310"/>
      <c r="T63" s="351"/>
    </row>
    <row r="64" spans="1:21" ht="25.9" customHeight="1" x14ac:dyDescent="0.25">
      <c r="A64" s="350" t="s">
        <v>31</v>
      </c>
      <c r="B64" s="485" t="s">
        <v>24</v>
      </c>
      <c r="C64" s="480" t="s">
        <v>27</v>
      </c>
      <c r="D64" s="486" t="s">
        <v>28</v>
      </c>
      <c r="E64" s="487" t="s">
        <v>28</v>
      </c>
      <c r="F64" s="353" t="s">
        <v>521</v>
      </c>
      <c r="G64" s="489"/>
      <c r="H64" s="489"/>
      <c r="I64" s="489" t="s">
        <v>516</v>
      </c>
      <c r="J64" s="472"/>
      <c r="K64" s="473"/>
      <c r="L64" s="473"/>
      <c r="M64" s="473" t="s">
        <v>56</v>
      </c>
      <c r="N64" s="497"/>
      <c r="O64" s="274"/>
      <c r="P64" s="107"/>
      <c r="Q64" s="281"/>
      <c r="R64" s="348"/>
      <c r="S64" s="348"/>
      <c r="T64" s="380"/>
      <c r="U64" s="158"/>
    </row>
    <row r="65" spans="1:21" ht="15" customHeight="1" thickBot="1" x14ac:dyDescent="0.3">
      <c r="A65" s="477"/>
      <c r="B65" s="479"/>
      <c r="C65" s="481"/>
      <c r="D65" s="483"/>
      <c r="E65" s="488"/>
      <c r="F65" s="474"/>
      <c r="G65" s="475"/>
      <c r="H65" s="475"/>
      <c r="I65" s="352"/>
      <c r="J65" s="15" t="s">
        <v>26</v>
      </c>
      <c r="K65" s="16">
        <f t="shared" ref="K65:P65" si="17">SUM(K64)</f>
        <v>0</v>
      </c>
      <c r="L65" s="16">
        <f t="shared" si="17"/>
        <v>0</v>
      </c>
      <c r="M65" s="16">
        <f t="shared" si="17"/>
        <v>0</v>
      </c>
      <c r="N65" s="42">
        <f t="shared" si="17"/>
        <v>0</v>
      </c>
      <c r="O65" s="44">
        <f t="shared" si="17"/>
        <v>0</v>
      </c>
      <c r="P65" s="16">
        <f t="shared" si="17"/>
        <v>0</v>
      </c>
      <c r="Q65" s="311"/>
      <c r="R65" s="310"/>
      <c r="S65" s="310"/>
      <c r="T65" s="351"/>
    </row>
    <row r="66" spans="1:21" ht="25.9" customHeight="1" x14ac:dyDescent="0.25">
      <c r="A66" s="350" t="s">
        <v>31</v>
      </c>
      <c r="B66" s="485" t="s">
        <v>24</v>
      </c>
      <c r="C66" s="480" t="s">
        <v>27</v>
      </c>
      <c r="D66" s="486" t="s">
        <v>28</v>
      </c>
      <c r="E66" s="487" t="s">
        <v>29</v>
      </c>
      <c r="F66" s="349" t="s">
        <v>520</v>
      </c>
      <c r="G66" s="489"/>
      <c r="H66" s="489"/>
      <c r="I66" s="489" t="s">
        <v>519</v>
      </c>
      <c r="J66" s="472"/>
      <c r="K66" s="473"/>
      <c r="L66" s="473"/>
      <c r="M66" s="473"/>
      <c r="N66" s="497"/>
      <c r="O66" s="274"/>
      <c r="P66" s="107"/>
      <c r="Q66" s="281" t="s">
        <v>518</v>
      </c>
      <c r="R66" s="348"/>
      <c r="S66" s="348"/>
      <c r="T66" s="380"/>
      <c r="U66" s="158"/>
    </row>
    <row r="67" spans="1:21" ht="15" customHeight="1" thickBot="1" x14ac:dyDescent="0.3">
      <c r="A67" s="477"/>
      <c r="B67" s="479"/>
      <c r="C67" s="481"/>
      <c r="D67" s="483"/>
      <c r="E67" s="488"/>
      <c r="F67" s="474"/>
      <c r="G67" s="475"/>
      <c r="H67" s="475"/>
      <c r="I67" s="476"/>
      <c r="J67" s="15" t="s">
        <v>26</v>
      </c>
      <c r="K67" s="16">
        <f t="shared" ref="K67:P67" si="18">SUM(K66)</f>
        <v>0</v>
      </c>
      <c r="L67" s="16">
        <f t="shared" si="18"/>
        <v>0</v>
      </c>
      <c r="M67" s="16">
        <f t="shared" si="18"/>
        <v>0</v>
      </c>
      <c r="N67" s="42">
        <f t="shared" si="18"/>
        <v>0</v>
      </c>
      <c r="O67" s="44">
        <f t="shared" si="18"/>
        <v>0</v>
      </c>
      <c r="P67" s="16">
        <f t="shared" si="18"/>
        <v>0</v>
      </c>
      <c r="Q67" s="311"/>
      <c r="R67" s="310"/>
      <c r="S67" s="310"/>
      <c r="T67" s="351"/>
    </row>
    <row r="68" spans="1:21" ht="31.9" customHeight="1" x14ac:dyDescent="0.25">
      <c r="A68" s="350" t="s">
        <v>31</v>
      </c>
      <c r="B68" s="485" t="s">
        <v>24</v>
      </c>
      <c r="C68" s="480" t="s">
        <v>27</v>
      </c>
      <c r="D68" s="486" t="s">
        <v>28</v>
      </c>
      <c r="E68" s="487" t="s">
        <v>30</v>
      </c>
      <c r="F68" s="349" t="s">
        <v>517</v>
      </c>
      <c r="G68" s="489"/>
      <c r="H68" s="489"/>
      <c r="I68" s="489" t="s">
        <v>516</v>
      </c>
      <c r="J68" s="472"/>
      <c r="K68" s="473"/>
      <c r="L68" s="473"/>
      <c r="M68" s="473"/>
      <c r="N68" s="497"/>
      <c r="O68" s="274"/>
      <c r="P68" s="107"/>
      <c r="Q68" s="281"/>
      <c r="R68" s="348"/>
      <c r="S68" s="348"/>
      <c r="T68" s="380"/>
      <c r="U68" s="158"/>
    </row>
    <row r="69" spans="1:21" ht="15" customHeight="1" thickBot="1" x14ac:dyDescent="0.3">
      <c r="A69" s="477"/>
      <c r="B69" s="479"/>
      <c r="C69" s="481"/>
      <c r="D69" s="483"/>
      <c r="E69" s="488"/>
      <c r="F69" s="474"/>
      <c r="G69" s="475"/>
      <c r="H69" s="475"/>
      <c r="I69" s="476"/>
      <c r="J69" s="15" t="s">
        <v>26</v>
      </c>
      <c r="K69" s="16">
        <f t="shared" ref="K69:P69" si="19">SUM(K68)</f>
        <v>0</v>
      </c>
      <c r="L69" s="16">
        <f t="shared" si="19"/>
        <v>0</v>
      </c>
      <c r="M69" s="16">
        <f t="shared" si="19"/>
        <v>0</v>
      </c>
      <c r="N69" s="42">
        <f t="shared" si="19"/>
        <v>0</v>
      </c>
      <c r="O69" s="44">
        <f t="shared" si="19"/>
        <v>0</v>
      </c>
      <c r="P69" s="16">
        <f t="shared" si="19"/>
        <v>0</v>
      </c>
      <c r="Q69" s="311"/>
      <c r="R69" s="310"/>
      <c r="S69" s="310"/>
      <c r="T69" s="351"/>
    </row>
    <row r="70" spans="1:21" ht="15.75" thickBot="1" x14ac:dyDescent="0.3">
      <c r="A70" s="8" t="s">
        <v>31</v>
      </c>
      <c r="B70" s="490" t="s">
        <v>24</v>
      </c>
      <c r="C70" s="13" t="s">
        <v>27</v>
      </c>
      <c r="D70" s="26" t="s">
        <v>28</v>
      </c>
      <c r="E70" s="1492" t="s">
        <v>451</v>
      </c>
      <c r="F70" s="1493"/>
      <c r="G70" s="1493"/>
      <c r="H70" s="1493"/>
      <c r="I70" s="1493"/>
      <c r="J70" s="1494"/>
      <c r="K70" s="27">
        <f t="shared" ref="K70:P70" si="20">SUM(K59,K63,K65,K67,K69,)</f>
        <v>65000</v>
      </c>
      <c r="L70" s="27">
        <f t="shared" si="20"/>
        <v>0</v>
      </c>
      <c r="M70" s="27">
        <f t="shared" si="20"/>
        <v>0</v>
      </c>
      <c r="N70" s="167">
        <f t="shared" si="20"/>
        <v>65000</v>
      </c>
      <c r="O70" s="168">
        <f t="shared" si="20"/>
        <v>0</v>
      </c>
      <c r="P70" s="27">
        <f t="shared" si="20"/>
        <v>0</v>
      </c>
      <c r="Q70" s="37"/>
      <c r="R70" s="38"/>
      <c r="S70" s="28"/>
      <c r="T70" s="29"/>
    </row>
    <row r="71" spans="1:21" ht="15.75" thickBot="1" x14ac:dyDescent="0.3">
      <c r="A71" s="8" t="s">
        <v>31</v>
      </c>
      <c r="B71" s="40" t="s">
        <v>24</v>
      </c>
      <c r="C71" s="13" t="s">
        <v>27</v>
      </c>
      <c r="D71" s="39" t="s">
        <v>29</v>
      </c>
      <c r="E71" s="1586" t="s">
        <v>515</v>
      </c>
      <c r="F71" s="1587"/>
      <c r="G71" s="1587"/>
      <c r="H71" s="1587"/>
      <c r="I71" s="1587"/>
      <c r="J71" s="1587"/>
      <c r="K71" s="1587"/>
      <c r="L71" s="1587"/>
      <c r="M71" s="1587"/>
      <c r="N71" s="1587"/>
      <c r="O71" s="1587"/>
      <c r="P71" s="1587"/>
      <c r="Q71" s="1587"/>
      <c r="R71" s="1587"/>
      <c r="S71" s="1587"/>
      <c r="T71" s="1588"/>
    </row>
    <row r="72" spans="1:21" ht="31.9" customHeight="1" x14ac:dyDescent="0.25">
      <c r="A72" s="350" t="s">
        <v>31</v>
      </c>
      <c r="B72" s="118" t="s">
        <v>24</v>
      </c>
      <c r="C72" s="120" t="s">
        <v>27</v>
      </c>
      <c r="D72" s="123" t="s">
        <v>29</v>
      </c>
      <c r="E72" s="140" t="s">
        <v>24</v>
      </c>
      <c r="F72" s="349" t="s">
        <v>402</v>
      </c>
      <c r="G72" s="126"/>
      <c r="H72" s="126"/>
      <c r="I72" s="126" t="s">
        <v>401</v>
      </c>
      <c r="J72" s="522"/>
      <c r="K72" s="523"/>
      <c r="L72" s="523"/>
      <c r="M72" s="523"/>
      <c r="N72" s="524"/>
      <c r="O72" s="76"/>
      <c r="P72" s="36"/>
      <c r="Q72" s="361"/>
      <c r="R72" s="111"/>
      <c r="S72" s="111"/>
      <c r="T72" s="113"/>
      <c r="U72" s="158"/>
    </row>
    <row r="73" spans="1:21" ht="19.149999999999999" customHeight="1" x14ac:dyDescent="0.25">
      <c r="A73" s="378"/>
      <c r="B73" s="334"/>
      <c r="C73" s="333"/>
      <c r="D73" s="332"/>
      <c r="E73" s="331"/>
      <c r="F73" s="330" t="s">
        <v>514</v>
      </c>
      <c r="G73" s="329" t="s">
        <v>423</v>
      </c>
      <c r="H73" s="329" t="s">
        <v>781</v>
      </c>
      <c r="I73" s="329" t="s">
        <v>40</v>
      </c>
      <c r="J73" s="854" t="s">
        <v>25</v>
      </c>
      <c r="K73" s="639">
        <v>10000</v>
      </c>
      <c r="L73" s="639">
        <v>10000</v>
      </c>
      <c r="M73" s="639"/>
      <c r="N73" s="641"/>
      <c r="O73" s="850">
        <v>10000</v>
      </c>
      <c r="P73" s="170">
        <v>10000</v>
      </c>
      <c r="Q73" s="376"/>
      <c r="R73" s="375"/>
      <c r="S73" s="375"/>
      <c r="T73" s="374"/>
    </row>
    <row r="74" spans="1:21" ht="18" customHeight="1" x14ac:dyDescent="0.25">
      <c r="A74" s="1571"/>
      <c r="B74" s="1572"/>
      <c r="C74" s="1573"/>
      <c r="D74" s="1574"/>
      <c r="E74" s="1575"/>
      <c r="F74" s="1566" t="s">
        <v>513</v>
      </c>
      <c r="G74" s="1578" t="s">
        <v>342</v>
      </c>
      <c r="H74" s="1578" t="s">
        <v>781</v>
      </c>
      <c r="I74" s="1578" t="s">
        <v>40</v>
      </c>
      <c r="J74" s="854" t="s">
        <v>333</v>
      </c>
      <c r="K74" s="639"/>
      <c r="L74" s="639"/>
      <c r="M74" s="639"/>
      <c r="N74" s="641"/>
      <c r="O74" s="850"/>
      <c r="P74" s="170"/>
      <c r="Q74" s="1570" t="s">
        <v>512</v>
      </c>
      <c r="R74" s="1579">
        <v>4</v>
      </c>
      <c r="S74" s="1579">
        <v>2</v>
      </c>
      <c r="T74" s="1561">
        <v>2</v>
      </c>
    </row>
    <row r="75" spans="1:21" x14ac:dyDescent="0.25">
      <c r="A75" s="1571"/>
      <c r="B75" s="1572"/>
      <c r="C75" s="1573"/>
      <c r="D75" s="1574"/>
      <c r="E75" s="1575"/>
      <c r="F75" s="1567"/>
      <c r="G75" s="1578"/>
      <c r="H75" s="1578"/>
      <c r="I75" s="1578"/>
      <c r="J75" s="626" t="s">
        <v>25</v>
      </c>
      <c r="K75" s="627">
        <v>20000</v>
      </c>
      <c r="L75" s="627"/>
      <c r="M75" s="627"/>
      <c r="N75" s="638">
        <v>20000</v>
      </c>
      <c r="O75" s="853">
        <v>20000</v>
      </c>
      <c r="P75" s="34">
        <v>10000</v>
      </c>
      <c r="Q75" s="1470"/>
      <c r="R75" s="1427"/>
      <c r="S75" s="1427"/>
      <c r="T75" s="1456"/>
    </row>
    <row r="76" spans="1:21" x14ac:dyDescent="0.25">
      <c r="A76" s="360"/>
      <c r="B76" s="340"/>
      <c r="C76" s="322"/>
      <c r="D76" s="339"/>
      <c r="E76" s="320"/>
      <c r="F76" s="362"/>
      <c r="G76" s="318"/>
      <c r="H76" s="318"/>
      <c r="I76" s="318"/>
      <c r="J76" s="313" t="s">
        <v>452</v>
      </c>
      <c r="K76" s="317">
        <f t="shared" ref="K76:P76" si="21">SUM(K74,K75)</f>
        <v>20000</v>
      </c>
      <c r="L76" s="317">
        <f t="shared" si="21"/>
        <v>0</v>
      </c>
      <c r="M76" s="317">
        <f t="shared" si="21"/>
        <v>0</v>
      </c>
      <c r="N76" s="338">
        <f t="shared" si="21"/>
        <v>20000</v>
      </c>
      <c r="O76" s="316">
        <f t="shared" si="21"/>
        <v>20000</v>
      </c>
      <c r="P76" s="347">
        <f t="shared" si="21"/>
        <v>10000</v>
      </c>
      <c r="Q76" s="359"/>
      <c r="R76" s="356"/>
      <c r="S76" s="356"/>
      <c r="T76" s="364"/>
      <c r="U76" s="158"/>
    </row>
    <row r="77" spans="1:21" ht="21" x14ac:dyDescent="0.25">
      <c r="A77" s="1584"/>
      <c r="B77" s="1562"/>
      <c r="C77" s="1563"/>
      <c r="D77" s="1564"/>
      <c r="E77" s="1565"/>
      <c r="F77" s="1566" t="s">
        <v>511</v>
      </c>
      <c r="G77" s="1569" t="s">
        <v>423</v>
      </c>
      <c r="H77" s="1569" t="s">
        <v>781</v>
      </c>
      <c r="I77" s="1569" t="s">
        <v>40</v>
      </c>
      <c r="J77" s="854" t="s">
        <v>25</v>
      </c>
      <c r="K77" s="639">
        <v>50000</v>
      </c>
      <c r="L77" s="639"/>
      <c r="M77" s="639"/>
      <c r="N77" s="641">
        <v>50000</v>
      </c>
      <c r="O77" s="283">
        <v>30000</v>
      </c>
      <c r="P77" s="170">
        <v>30000</v>
      </c>
      <c r="Q77" s="376" t="s">
        <v>510</v>
      </c>
      <c r="R77" s="375"/>
      <c r="S77" s="375"/>
      <c r="T77" s="374"/>
    </row>
    <row r="78" spans="1:21" x14ac:dyDescent="0.25">
      <c r="A78" s="1585"/>
      <c r="B78" s="1538"/>
      <c r="C78" s="1412"/>
      <c r="D78" s="1417"/>
      <c r="E78" s="1399"/>
      <c r="F78" s="1568"/>
      <c r="G78" s="1394"/>
      <c r="H78" s="1394"/>
      <c r="I78" s="1394"/>
      <c r="J78" s="328" t="s">
        <v>333</v>
      </c>
      <c r="K78" s="529"/>
      <c r="L78" s="529"/>
      <c r="M78" s="529"/>
      <c r="N78" s="292"/>
      <c r="O78" s="173"/>
      <c r="P78" s="34"/>
      <c r="Q78" s="379"/>
      <c r="R78" s="166"/>
      <c r="S78" s="166"/>
      <c r="T78" s="91"/>
      <c r="U78" s="158"/>
    </row>
    <row r="79" spans="1:21" x14ac:dyDescent="0.25">
      <c r="A79" s="360"/>
      <c r="B79" s="340"/>
      <c r="C79" s="322"/>
      <c r="D79" s="339"/>
      <c r="E79" s="320"/>
      <c r="F79" s="362"/>
      <c r="G79" s="318"/>
      <c r="H79" s="318"/>
      <c r="I79" s="318"/>
      <c r="J79" s="313" t="s">
        <v>452</v>
      </c>
      <c r="K79" s="317">
        <f t="shared" ref="K79:P79" si="22">SUM(K77,K78)</f>
        <v>50000</v>
      </c>
      <c r="L79" s="317">
        <f t="shared" si="22"/>
        <v>0</v>
      </c>
      <c r="M79" s="317">
        <f t="shared" si="22"/>
        <v>0</v>
      </c>
      <c r="N79" s="338">
        <f t="shared" si="22"/>
        <v>50000</v>
      </c>
      <c r="O79" s="316">
        <f t="shared" si="22"/>
        <v>30000</v>
      </c>
      <c r="P79" s="347">
        <f t="shared" si="22"/>
        <v>30000</v>
      </c>
      <c r="Q79" s="359"/>
      <c r="R79" s="356"/>
      <c r="S79" s="356"/>
      <c r="T79" s="364"/>
      <c r="U79" s="158"/>
    </row>
    <row r="80" spans="1:21" ht="18" x14ac:dyDescent="0.25">
      <c r="A80" s="378"/>
      <c r="B80" s="334"/>
      <c r="C80" s="333"/>
      <c r="D80" s="332"/>
      <c r="E80" s="331"/>
      <c r="F80" s="330" t="s">
        <v>509</v>
      </c>
      <c r="G80" s="329" t="s">
        <v>342</v>
      </c>
      <c r="H80" s="329" t="s">
        <v>782</v>
      </c>
      <c r="I80" s="329" t="s">
        <v>460</v>
      </c>
      <c r="J80" s="854" t="s">
        <v>25</v>
      </c>
      <c r="K80" s="639">
        <v>1000</v>
      </c>
      <c r="L80" s="639"/>
      <c r="M80" s="639" t="s">
        <v>56</v>
      </c>
      <c r="N80" s="641">
        <v>1000</v>
      </c>
      <c r="O80" s="283">
        <v>8000</v>
      </c>
      <c r="P80" s="170">
        <v>8000</v>
      </c>
      <c r="Q80" s="376" t="s">
        <v>256</v>
      </c>
      <c r="R80" s="375"/>
      <c r="S80" s="375"/>
      <c r="T80" s="374"/>
    </row>
    <row r="81" spans="1:21" ht="19.5" customHeight="1" x14ac:dyDescent="0.25">
      <c r="A81" s="377"/>
      <c r="B81" s="149"/>
      <c r="C81" s="150"/>
      <c r="D81" s="151"/>
      <c r="E81" s="320"/>
      <c r="F81" s="362"/>
      <c r="G81" s="318"/>
      <c r="H81" s="318"/>
      <c r="I81" s="318"/>
      <c r="J81" s="313" t="s">
        <v>452</v>
      </c>
      <c r="K81" s="317">
        <f t="shared" ref="K81:P81" si="23">SUM(K80)</f>
        <v>1000</v>
      </c>
      <c r="L81" s="317">
        <f t="shared" si="23"/>
        <v>0</v>
      </c>
      <c r="M81" s="317">
        <f t="shared" si="23"/>
        <v>0</v>
      </c>
      <c r="N81" s="317">
        <f t="shared" si="23"/>
        <v>1000</v>
      </c>
      <c r="O81" s="317">
        <f t="shared" si="23"/>
        <v>8000</v>
      </c>
      <c r="P81" s="317">
        <f t="shared" si="23"/>
        <v>8000</v>
      </c>
      <c r="Q81" s="376"/>
      <c r="R81" s="375"/>
      <c r="S81" s="375"/>
      <c r="T81" s="374"/>
    </row>
    <row r="82" spans="1:21" ht="18" customHeight="1" x14ac:dyDescent="0.25">
      <c r="A82" s="1571"/>
      <c r="B82" s="1572"/>
      <c r="C82" s="1573"/>
      <c r="D82" s="1574"/>
      <c r="E82" s="1575"/>
      <c r="F82" s="1566" t="s">
        <v>508</v>
      </c>
      <c r="G82" s="1578" t="s">
        <v>342</v>
      </c>
      <c r="H82" s="1578" t="s">
        <v>782</v>
      </c>
      <c r="I82" s="1578" t="s">
        <v>118</v>
      </c>
      <c r="J82" s="328" t="s">
        <v>25</v>
      </c>
      <c r="K82" s="529"/>
      <c r="L82" s="529"/>
      <c r="M82" s="529"/>
      <c r="N82" s="282"/>
      <c r="O82" s="283"/>
      <c r="P82" s="170"/>
      <c r="Q82" s="1570" t="s">
        <v>507</v>
      </c>
      <c r="R82" s="1579"/>
      <c r="S82" s="1579"/>
      <c r="T82" s="1561"/>
    </row>
    <row r="83" spans="1:21" ht="18" customHeight="1" x14ac:dyDescent="0.25">
      <c r="A83" s="1571"/>
      <c r="B83" s="1572"/>
      <c r="C83" s="1573"/>
      <c r="D83" s="1574"/>
      <c r="E83" s="1575"/>
      <c r="F83" s="1567"/>
      <c r="G83" s="1578"/>
      <c r="H83" s="1578"/>
      <c r="I83" s="1578"/>
      <c r="J83" s="328" t="s">
        <v>286</v>
      </c>
      <c r="K83" s="529"/>
      <c r="L83" s="529"/>
      <c r="M83" s="282"/>
      <c r="N83" s="292"/>
      <c r="O83" s="173"/>
      <c r="P83" s="170"/>
      <c r="Q83" s="1470"/>
      <c r="R83" s="1427"/>
      <c r="S83" s="1427"/>
      <c r="T83" s="1456"/>
    </row>
    <row r="84" spans="1:21" x14ac:dyDescent="0.25">
      <c r="A84" s="1571"/>
      <c r="B84" s="1572"/>
      <c r="C84" s="1573"/>
      <c r="D84" s="1574"/>
      <c r="E84" s="1575"/>
      <c r="F84" s="1567"/>
      <c r="G84" s="1578"/>
      <c r="H84" s="1578"/>
      <c r="I84" s="1578"/>
      <c r="J84" s="30" t="s">
        <v>202</v>
      </c>
      <c r="K84" s="31">
        <v>32200</v>
      </c>
      <c r="L84" s="31"/>
      <c r="M84" s="31"/>
      <c r="N84" s="524">
        <v>32200</v>
      </c>
      <c r="O84" s="173"/>
      <c r="P84" s="34"/>
      <c r="Q84" s="1471"/>
      <c r="R84" s="1428"/>
      <c r="S84" s="1428"/>
      <c r="T84" s="1420"/>
      <c r="U84" s="158"/>
    </row>
    <row r="85" spans="1:21" x14ac:dyDescent="0.25">
      <c r="A85" s="360"/>
      <c r="B85" s="340"/>
      <c r="C85" s="322"/>
      <c r="D85" s="339"/>
      <c r="E85" s="320"/>
      <c r="F85" s="362"/>
      <c r="G85" s="318"/>
      <c r="H85" s="318"/>
      <c r="I85" s="318"/>
      <c r="J85" s="313" t="s">
        <v>452</v>
      </c>
      <c r="K85" s="317">
        <f t="shared" ref="K85:P85" si="24">SUM(K82,K83,K84)</f>
        <v>32200</v>
      </c>
      <c r="L85" s="317">
        <f t="shared" si="24"/>
        <v>0</v>
      </c>
      <c r="M85" s="317">
        <f t="shared" si="24"/>
        <v>0</v>
      </c>
      <c r="N85" s="338">
        <f t="shared" si="24"/>
        <v>32200</v>
      </c>
      <c r="O85" s="316">
        <f t="shared" si="24"/>
        <v>0</v>
      </c>
      <c r="P85" s="347">
        <f t="shared" si="24"/>
        <v>0</v>
      </c>
      <c r="Q85" s="373"/>
      <c r="R85" s="372"/>
      <c r="S85" s="356"/>
      <c r="T85" s="364"/>
    </row>
    <row r="86" spans="1:21" x14ac:dyDescent="0.25">
      <c r="A86" s="1584"/>
      <c r="B86" s="1562"/>
      <c r="C86" s="1563"/>
      <c r="D86" s="1564"/>
      <c r="E86" s="1565"/>
      <c r="F86" s="1566" t="s">
        <v>506</v>
      </c>
      <c r="G86" s="1569" t="s">
        <v>423</v>
      </c>
      <c r="H86" s="1569" t="s">
        <v>782</v>
      </c>
      <c r="I86" s="1569" t="s">
        <v>387</v>
      </c>
      <c r="J86" s="854" t="s">
        <v>333</v>
      </c>
      <c r="K86" s="639">
        <v>512000</v>
      </c>
      <c r="L86" s="639"/>
      <c r="M86" s="639"/>
      <c r="N86" s="641">
        <v>512000</v>
      </c>
      <c r="O86" s="850"/>
      <c r="P86" s="170"/>
      <c r="Q86" s="1570" t="s">
        <v>505</v>
      </c>
      <c r="R86" s="1579"/>
      <c r="S86" s="1427">
        <v>1</v>
      </c>
      <c r="T86" s="1456"/>
    </row>
    <row r="87" spans="1:21" x14ac:dyDescent="0.25">
      <c r="A87" s="1585"/>
      <c r="B87" s="1538"/>
      <c r="C87" s="1412"/>
      <c r="D87" s="1417"/>
      <c r="E87" s="1399"/>
      <c r="F87" s="1568"/>
      <c r="G87" s="1394"/>
      <c r="H87" s="1394"/>
      <c r="I87" s="1394"/>
      <c r="J87" s="328" t="s">
        <v>25</v>
      </c>
      <c r="K87" s="529"/>
      <c r="L87" s="529"/>
      <c r="M87" s="529"/>
      <c r="N87" s="292"/>
      <c r="O87" s="173"/>
      <c r="P87" s="34"/>
      <c r="Q87" s="1471"/>
      <c r="R87" s="1428"/>
      <c r="S87" s="1428"/>
      <c r="T87" s="1420"/>
      <c r="U87" s="158"/>
    </row>
    <row r="88" spans="1:21" x14ac:dyDescent="0.25">
      <c r="A88" s="360"/>
      <c r="B88" s="340"/>
      <c r="C88" s="322"/>
      <c r="D88" s="339"/>
      <c r="E88" s="320"/>
      <c r="F88" s="362"/>
      <c r="G88" s="318"/>
      <c r="H88" s="318"/>
      <c r="I88" s="318"/>
      <c r="J88" s="313" t="s">
        <v>452</v>
      </c>
      <c r="K88" s="317">
        <f t="shared" ref="K88:P88" si="25">SUM(K86,K87)</f>
        <v>512000</v>
      </c>
      <c r="L88" s="317">
        <f t="shared" si="25"/>
        <v>0</v>
      </c>
      <c r="M88" s="317">
        <f t="shared" si="25"/>
        <v>0</v>
      </c>
      <c r="N88" s="338">
        <f t="shared" si="25"/>
        <v>512000</v>
      </c>
      <c r="O88" s="316">
        <f t="shared" si="25"/>
        <v>0</v>
      </c>
      <c r="P88" s="347">
        <f t="shared" si="25"/>
        <v>0</v>
      </c>
      <c r="Q88" s="359"/>
      <c r="R88" s="356"/>
      <c r="S88" s="356"/>
      <c r="T88" s="364"/>
      <c r="U88" s="158"/>
    </row>
    <row r="89" spans="1:21" ht="25.5" customHeight="1" x14ac:dyDescent="0.25">
      <c r="A89" s="1584"/>
      <c r="B89" s="1562"/>
      <c r="C89" s="1563"/>
      <c r="D89" s="1564"/>
      <c r="E89" s="1565"/>
      <c r="F89" s="1566" t="s">
        <v>712</v>
      </c>
      <c r="G89" s="1581" t="s">
        <v>423</v>
      </c>
      <c r="H89" s="1581" t="s">
        <v>724</v>
      </c>
      <c r="I89" s="1581"/>
      <c r="J89" s="371" t="s">
        <v>25</v>
      </c>
      <c r="K89" s="370"/>
      <c r="L89" s="370"/>
      <c r="M89" s="370"/>
      <c r="N89" s="527"/>
      <c r="O89" s="369"/>
      <c r="P89" s="368"/>
      <c r="Q89" s="1583" t="s">
        <v>504</v>
      </c>
      <c r="R89" s="1579">
        <v>1</v>
      </c>
      <c r="S89" s="1579"/>
      <c r="T89" s="1561"/>
    </row>
    <row r="90" spans="1:21" ht="25.5" customHeight="1" x14ac:dyDescent="0.25">
      <c r="A90" s="1585"/>
      <c r="B90" s="1538"/>
      <c r="C90" s="1412"/>
      <c r="D90" s="1417"/>
      <c r="E90" s="1399"/>
      <c r="F90" s="1568"/>
      <c r="G90" s="1582"/>
      <c r="H90" s="1582"/>
      <c r="I90" s="1582"/>
      <c r="J90" s="367" t="s">
        <v>333</v>
      </c>
      <c r="K90" s="31"/>
      <c r="L90" s="31"/>
      <c r="M90" s="31"/>
      <c r="N90" s="292"/>
      <c r="O90" s="366"/>
      <c r="P90" s="33"/>
      <c r="Q90" s="1525"/>
      <c r="R90" s="1428"/>
      <c r="S90" s="1428"/>
      <c r="T90" s="1420"/>
    </row>
    <row r="91" spans="1:21" x14ac:dyDescent="0.25">
      <c r="A91" s="360"/>
      <c r="B91" s="340"/>
      <c r="C91" s="322"/>
      <c r="D91" s="339"/>
      <c r="E91" s="320"/>
      <c r="F91" s="362"/>
      <c r="G91" s="318"/>
      <c r="H91" s="318"/>
      <c r="I91" s="318"/>
      <c r="J91" s="313" t="s">
        <v>452</v>
      </c>
      <c r="K91" s="317">
        <f t="shared" ref="K91:P91" si="26">SUM(K89,K90)</f>
        <v>0</v>
      </c>
      <c r="L91" s="317">
        <f t="shared" si="26"/>
        <v>0</v>
      </c>
      <c r="M91" s="317">
        <f t="shared" si="26"/>
        <v>0</v>
      </c>
      <c r="N91" s="317">
        <f t="shared" si="26"/>
        <v>0</v>
      </c>
      <c r="O91" s="317">
        <f t="shared" si="26"/>
        <v>0</v>
      </c>
      <c r="P91" s="317">
        <f t="shared" si="26"/>
        <v>0</v>
      </c>
      <c r="Q91" s="359"/>
      <c r="R91" s="356"/>
      <c r="S91" s="365"/>
      <c r="T91" s="364"/>
    </row>
    <row r="92" spans="1:21" x14ac:dyDescent="0.25">
      <c r="A92" s="1584"/>
      <c r="B92" s="1562"/>
      <c r="C92" s="1563"/>
      <c r="D92" s="1564"/>
      <c r="E92" s="1565"/>
      <c r="F92" s="1566" t="s">
        <v>713</v>
      </c>
      <c r="G92" s="1581" t="s">
        <v>423</v>
      </c>
      <c r="H92" s="1581"/>
      <c r="I92" s="1581"/>
      <c r="J92" s="371" t="s">
        <v>25</v>
      </c>
      <c r="K92" s="855">
        <v>5000</v>
      </c>
      <c r="L92" s="855"/>
      <c r="M92" s="855"/>
      <c r="N92" s="856">
        <v>5000</v>
      </c>
      <c r="O92" s="369"/>
      <c r="P92" s="368"/>
      <c r="Q92" s="1618" t="s">
        <v>256</v>
      </c>
      <c r="R92" s="1579">
        <v>1</v>
      </c>
      <c r="S92" s="1579"/>
      <c r="T92" s="1561"/>
    </row>
    <row r="93" spans="1:21" x14ac:dyDescent="0.25">
      <c r="A93" s="1585"/>
      <c r="B93" s="1538"/>
      <c r="C93" s="1412"/>
      <c r="D93" s="1417"/>
      <c r="E93" s="1399"/>
      <c r="F93" s="1568"/>
      <c r="G93" s="1582"/>
      <c r="H93" s="1582"/>
      <c r="I93" s="1582"/>
      <c r="J93" s="367" t="s">
        <v>333</v>
      </c>
      <c r="K93" s="31"/>
      <c r="L93" s="31"/>
      <c r="M93" s="31"/>
      <c r="N93" s="292"/>
      <c r="O93" s="366"/>
      <c r="P93" s="33"/>
      <c r="Q93" s="1619"/>
      <c r="R93" s="1428"/>
      <c r="S93" s="1428"/>
      <c r="T93" s="1420"/>
    </row>
    <row r="94" spans="1:21" x14ac:dyDescent="0.25">
      <c r="A94" s="360"/>
      <c r="B94" s="340"/>
      <c r="C94" s="322"/>
      <c r="D94" s="339"/>
      <c r="E94" s="320"/>
      <c r="F94" s="362"/>
      <c r="G94" s="318"/>
      <c r="H94" s="318"/>
      <c r="I94" s="318"/>
      <c r="J94" s="313" t="s">
        <v>452</v>
      </c>
      <c r="K94" s="317">
        <f t="shared" ref="K94:P94" si="27">SUM(K92,K93)</f>
        <v>5000</v>
      </c>
      <c r="L94" s="317">
        <f t="shared" si="27"/>
        <v>0</v>
      </c>
      <c r="M94" s="317">
        <f t="shared" si="27"/>
        <v>0</v>
      </c>
      <c r="N94" s="317">
        <f t="shared" si="27"/>
        <v>5000</v>
      </c>
      <c r="O94" s="317">
        <f t="shared" si="27"/>
        <v>0</v>
      </c>
      <c r="P94" s="317">
        <f t="shared" si="27"/>
        <v>0</v>
      </c>
      <c r="Q94" s="359"/>
      <c r="R94" s="356"/>
      <c r="S94" s="365"/>
      <c r="T94" s="364"/>
    </row>
    <row r="95" spans="1:21" ht="15" customHeight="1" thickBot="1" x14ac:dyDescent="0.3">
      <c r="A95" s="116"/>
      <c r="B95" s="119"/>
      <c r="C95" s="121"/>
      <c r="D95" s="124"/>
      <c r="E95" s="141"/>
      <c r="F95" s="134"/>
      <c r="G95" s="127"/>
      <c r="H95" s="127"/>
      <c r="I95" s="133"/>
      <c r="J95" s="15" t="s">
        <v>26</v>
      </c>
      <c r="K95" s="175">
        <f t="shared" ref="K95:P95" si="28">SUM(K72,K73,K76,K79,K80,K85,K88,K91,K94)</f>
        <v>630200</v>
      </c>
      <c r="L95" s="175">
        <f t="shared" si="28"/>
        <v>10000</v>
      </c>
      <c r="M95" s="175">
        <f t="shared" si="28"/>
        <v>0</v>
      </c>
      <c r="N95" s="175">
        <f t="shared" si="28"/>
        <v>620200</v>
      </c>
      <c r="O95" s="175">
        <f t="shared" si="28"/>
        <v>68000</v>
      </c>
      <c r="P95" s="175">
        <f t="shared" si="28"/>
        <v>58000</v>
      </c>
      <c r="Q95" s="358"/>
      <c r="R95" s="87"/>
      <c r="S95" s="87"/>
      <c r="T95" s="88"/>
    </row>
    <row r="96" spans="1:21" ht="27.6" customHeight="1" x14ac:dyDescent="0.25">
      <c r="A96" s="350" t="s">
        <v>31</v>
      </c>
      <c r="B96" s="118" t="s">
        <v>24</v>
      </c>
      <c r="C96" s="120" t="s">
        <v>27</v>
      </c>
      <c r="D96" s="123" t="s">
        <v>29</v>
      </c>
      <c r="E96" s="140" t="s">
        <v>27</v>
      </c>
      <c r="F96" s="349" t="s">
        <v>503</v>
      </c>
      <c r="G96" s="126"/>
      <c r="H96" s="126"/>
      <c r="I96" s="126" t="s">
        <v>502</v>
      </c>
      <c r="J96" s="108"/>
      <c r="K96" s="109"/>
      <c r="L96" s="109"/>
      <c r="M96" s="109"/>
      <c r="N96" s="103"/>
      <c r="O96" s="76"/>
      <c r="P96" s="153"/>
      <c r="Q96" s="361" t="s">
        <v>501</v>
      </c>
      <c r="R96" s="111"/>
      <c r="S96" s="111"/>
      <c r="T96" s="157"/>
      <c r="U96" s="158"/>
    </row>
    <row r="97" spans="1:21" ht="15" customHeight="1" thickBot="1" x14ac:dyDescent="0.3">
      <c r="A97" s="116"/>
      <c r="B97" s="119"/>
      <c r="C97" s="121"/>
      <c r="D97" s="124"/>
      <c r="E97" s="141"/>
      <c r="F97" s="134"/>
      <c r="G97" s="127"/>
      <c r="H97" s="127"/>
      <c r="I97" s="133"/>
      <c r="J97" s="15" t="s">
        <v>26</v>
      </c>
      <c r="K97" s="175">
        <f t="shared" ref="K97:P97" si="29">SUM(K96)</f>
        <v>0</v>
      </c>
      <c r="L97" s="175">
        <f t="shared" si="29"/>
        <v>0</v>
      </c>
      <c r="M97" s="175">
        <f t="shared" si="29"/>
        <v>0</v>
      </c>
      <c r="N97" s="17">
        <f t="shared" si="29"/>
        <v>0</v>
      </c>
      <c r="O97" s="280">
        <f t="shared" si="29"/>
        <v>0</v>
      </c>
      <c r="P97" s="293">
        <f t="shared" si="29"/>
        <v>0</v>
      </c>
      <c r="Q97" s="358"/>
      <c r="R97" s="87"/>
      <c r="S97" s="87"/>
      <c r="T97" s="88"/>
    </row>
    <row r="98" spans="1:21" ht="31.9" customHeight="1" x14ac:dyDescent="0.25">
      <c r="A98" s="350" t="s">
        <v>31</v>
      </c>
      <c r="B98" s="118" t="s">
        <v>24</v>
      </c>
      <c r="C98" s="120" t="s">
        <v>27</v>
      </c>
      <c r="D98" s="123" t="s">
        <v>29</v>
      </c>
      <c r="E98" s="140" t="s">
        <v>28</v>
      </c>
      <c r="F98" s="349" t="s">
        <v>500</v>
      </c>
      <c r="G98" s="126"/>
      <c r="H98" s="126"/>
      <c r="I98" s="126" t="s">
        <v>56</v>
      </c>
      <c r="J98" s="108"/>
      <c r="K98" s="109"/>
      <c r="L98" s="109"/>
      <c r="M98" s="109"/>
      <c r="N98" s="103"/>
      <c r="O98" s="76"/>
      <c r="P98" s="153"/>
      <c r="Q98" s="361"/>
      <c r="R98" s="111"/>
      <c r="S98" s="111"/>
      <c r="T98" s="157"/>
      <c r="U98" s="158"/>
    </row>
    <row r="99" spans="1:21" ht="18" customHeight="1" x14ac:dyDescent="0.25">
      <c r="A99" s="1580"/>
      <c r="B99" s="1572"/>
      <c r="C99" s="1573"/>
      <c r="D99" s="1574"/>
      <c r="E99" s="1575"/>
      <c r="F99" s="1576" t="s">
        <v>499</v>
      </c>
      <c r="G99" s="1578" t="s">
        <v>423</v>
      </c>
      <c r="H99" s="1578" t="s">
        <v>783</v>
      </c>
      <c r="I99" s="1578" t="s">
        <v>435</v>
      </c>
      <c r="J99" s="328" t="s">
        <v>333</v>
      </c>
      <c r="K99" s="529"/>
      <c r="L99" s="529"/>
      <c r="M99" s="529"/>
      <c r="N99" s="282"/>
      <c r="O99" s="283"/>
      <c r="P99" s="170"/>
      <c r="Q99" s="1570" t="s">
        <v>498</v>
      </c>
      <c r="R99" s="1579"/>
      <c r="S99" s="1579"/>
      <c r="T99" s="1561"/>
    </row>
    <row r="100" spans="1:21" ht="18" customHeight="1" x14ac:dyDescent="0.25">
      <c r="A100" s="1580"/>
      <c r="B100" s="1572"/>
      <c r="C100" s="1573"/>
      <c r="D100" s="1574"/>
      <c r="E100" s="1575"/>
      <c r="F100" s="1577"/>
      <c r="G100" s="1578"/>
      <c r="H100" s="1578"/>
      <c r="I100" s="1578"/>
      <c r="J100" s="854" t="s">
        <v>25</v>
      </c>
      <c r="K100" s="639">
        <v>30000</v>
      </c>
      <c r="L100" s="639"/>
      <c r="M100" s="639"/>
      <c r="N100" s="638">
        <v>30000</v>
      </c>
      <c r="O100" s="850"/>
      <c r="P100" s="170"/>
      <c r="Q100" s="1470"/>
      <c r="R100" s="1427"/>
      <c r="S100" s="1427"/>
      <c r="T100" s="1456"/>
    </row>
    <row r="101" spans="1:21" ht="18" customHeight="1" x14ac:dyDescent="0.25">
      <c r="A101" s="1580"/>
      <c r="B101" s="1572"/>
      <c r="C101" s="1573"/>
      <c r="D101" s="1574"/>
      <c r="E101" s="1575"/>
      <c r="F101" s="1577"/>
      <c r="G101" s="1578"/>
      <c r="H101" s="1578"/>
      <c r="I101" s="1578"/>
      <c r="J101" s="328" t="s">
        <v>493</v>
      </c>
      <c r="K101" s="529"/>
      <c r="L101" s="529"/>
      <c r="M101" s="529"/>
      <c r="N101" s="292"/>
      <c r="O101" s="283"/>
      <c r="P101" s="170"/>
      <c r="Q101" s="1470"/>
      <c r="R101" s="1427"/>
      <c r="S101" s="1427"/>
      <c r="T101" s="1456"/>
    </row>
    <row r="102" spans="1:21" ht="18" customHeight="1" x14ac:dyDescent="0.25">
      <c r="A102" s="1580"/>
      <c r="B102" s="1572"/>
      <c r="C102" s="1573"/>
      <c r="D102" s="1574"/>
      <c r="E102" s="1575"/>
      <c r="F102" s="1577"/>
      <c r="G102" s="1578"/>
      <c r="H102" s="1578"/>
      <c r="I102" s="1578"/>
      <c r="J102" s="328" t="s">
        <v>100</v>
      </c>
      <c r="K102" s="529">
        <v>15600</v>
      </c>
      <c r="L102" s="529"/>
      <c r="M102" s="529"/>
      <c r="N102" s="292">
        <v>15600</v>
      </c>
      <c r="O102" s="283"/>
      <c r="P102" s="170"/>
      <c r="Q102" s="1470"/>
      <c r="R102" s="1427"/>
      <c r="S102" s="1427"/>
      <c r="T102" s="1456"/>
    </row>
    <row r="103" spans="1:21" ht="18" customHeight="1" x14ac:dyDescent="0.25">
      <c r="A103" s="1580"/>
      <c r="B103" s="1572"/>
      <c r="C103" s="1573"/>
      <c r="D103" s="1574"/>
      <c r="E103" s="1575"/>
      <c r="F103" s="1577"/>
      <c r="G103" s="1578"/>
      <c r="H103" s="1578"/>
      <c r="I103" s="1578"/>
      <c r="J103" s="328" t="s">
        <v>202</v>
      </c>
      <c r="K103" s="529">
        <v>176100</v>
      </c>
      <c r="L103" s="529"/>
      <c r="M103" s="529"/>
      <c r="N103" s="292">
        <v>176000</v>
      </c>
      <c r="O103" s="283"/>
      <c r="P103" s="170"/>
      <c r="Q103" s="1470"/>
      <c r="R103" s="1427"/>
      <c r="S103" s="1427"/>
      <c r="T103" s="1456"/>
    </row>
    <row r="104" spans="1:21" x14ac:dyDescent="0.25">
      <c r="A104" s="1580"/>
      <c r="B104" s="1572"/>
      <c r="C104" s="1573"/>
      <c r="D104" s="1574"/>
      <c r="E104" s="1575"/>
      <c r="F104" s="1577"/>
      <c r="G104" s="1578"/>
      <c r="H104" s="1578"/>
      <c r="I104" s="1578"/>
      <c r="J104" s="30" t="s">
        <v>286</v>
      </c>
      <c r="K104" s="31"/>
      <c r="L104" s="31"/>
      <c r="M104" s="31"/>
      <c r="N104" s="292"/>
      <c r="O104" s="173"/>
      <c r="P104" s="34"/>
      <c r="Q104" s="1470"/>
      <c r="R104" s="1427"/>
      <c r="S104" s="1427"/>
      <c r="T104" s="1456"/>
    </row>
    <row r="105" spans="1:21" x14ac:dyDescent="0.25">
      <c r="A105" s="324"/>
      <c r="B105" s="340"/>
      <c r="C105" s="322"/>
      <c r="D105" s="339"/>
      <c r="E105" s="320"/>
      <c r="F105" s="362"/>
      <c r="G105" s="318"/>
      <c r="H105" s="318"/>
      <c r="I105" s="318"/>
      <c r="J105" s="313" t="s">
        <v>452</v>
      </c>
      <c r="K105" s="317">
        <f t="shared" ref="K105:P105" si="30">SUM(K99,K100,K101,K102,K103,K104,)</f>
        <v>221700</v>
      </c>
      <c r="L105" s="317">
        <f t="shared" si="30"/>
        <v>0</v>
      </c>
      <c r="M105" s="317">
        <f t="shared" si="30"/>
        <v>0</v>
      </c>
      <c r="N105" s="338">
        <f t="shared" si="30"/>
        <v>221600</v>
      </c>
      <c r="O105" s="316">
        <f t="shared" si="30"/>
        <v>0</v>
      </c>
      <c r="P105" s="347">
        <f t="shared" si="30"/>
        <v>0</v>
      </c>
      <c r="Q105" s="359"/>
      <c r="R105" s="356"/>
      <c r="S105" s="356"/>
      <c r="T105" s="355"/>
      <c r="U105" s="158"/>
    </row>
    <row r="106" spans="1:21" ht="15" customHeight="1" thickBot="1" x14ac:dyDescent="0.3">
      <c r="A106" s="116"/>
      <c r="B106" s="119"/>
      <c r="C106" s="121"/>
      <c r="D106" s="124"/>
      <c r="E106" s="141"/>
      <c r="F106" s="134"/>
      <c r="G106" s="127"/>
      <c r="H106" s="127"/>
      <c r="I106" s="133"/>
      <c r="J106" s="15" t="s">
        <v>26</v>
      </c>
      <c r="K106" s="175">
        <f t="shared" ref="K106:P106" si="31">SUM(K98,K105)</f>
        <v>221700</v>
      </c>
      <c r="L106" s="175">
        <f t="shared" si="31"/>
        <v>0</v>
      </c>
      <c r="M106" s="175">
        <f t="shared" si="31"/>
        <v>0</v>
      </c>
      <c r="N106" s="279">
        <f t="shared" si="31"/>
        <v>221600</v>
      </c>
      <c r="O106" s="280">
        <f t="shared" si="31"/>
        <v>0</v>
      </c>
      <c r="P106" s="293">
        <f t="shared" si="31"/>
        <v>0</v>
      </c>
      <c r="Q106" s="358"/>
      <c r="R106" s="87"/>
      <c r="S106" s="87"/>
      <c r="T106" s="88"/>
    </row>
    <row r="107" spans="1:21" ht="25.9" customHeight="1" x14ac:dyDescent="0.25">
      <c r="A107" s="350" t="s">
        <v>31</v>
      </c>
      <c r="B107" s="117" t="s">
        <v>24</v>
      </c>
      <c r="C107" s="142" t="s">
        <v>27</v>
      </c>
      <c r="D107" s="122" t="s">
        <v>29</v>
      </c>
      <c r="E107" s="143" t="s">
        <v>29</v>
      </c>
      <c r="F107" s="363" t="s">
        <v>497</v>
      </c>
      <c r="G107" s="125"/>
      <c r="H107" s="125"/>
      <c r="I107" s="125" t="s">
        <v>56</v>
      </c>
      <c r="J107" s="20"/>
      <c r="K107" s="79"/>
      <c r="L107" s="79"/>
      <c r="M107" s="79"/>
      <c r="N107" s="271"/>
      <c r="O107" s="274"/>
      <c r="P107" s="153"/>
      <c r="Q107" s="361"/>
      <c r="R107" s="111"/>
      <c r="S107" s="111"/>
      <c r="T107" s="157"/>
      <c r="U107" s="158"/>
    </row>
    <row r="108" spans="1:21" ht="18" customHeight="1" x14ac:dyDescent="0.25">
      <c r="A108" s="1571"/>
      <c r="B108" s="1572"/>
      <c r="C108" s="1573"/>
      <c r="D108" s="1574"/>
      <c r="E108" s="1575"/>
      <c r="F108" s="1576" t="s">
        <v>496</v>
      </c>
      <c r="G108" s="1578" t="s">
        <v>342</v>
      </c>
      <c r="H108" s="1578" t="s">
        <v>784</v>
      </c>
      <c r="I108" s="1578" t="s">
        <v>435</v>
      </c>
      <c r="J108" s="854" t="s">
        <v>25</v>
      </c>
      <c r="K108" s="639">
        <v>20000</v>
      </c>
      <c r="L108" s="639"/>
      <c r="M108" s="639"/>
      <c r="N108" s="851">
        <v>20000</v>
      </c>
      <c r="O108" s="45"/>
      <c r="P108" s="170"/>
      <c r="Q108" s="1570" t="s">
        <v>494</v>
      </c>
      <c r="R108" s="1579">
        <v>367</v>
      </c>
      <c r="S108" s="1579"/>
      <c r="T108" s="1561"/>
    </row>
    <row r="109" spans="1:21" ht="18" customHeight="1" x14ac:dyDescent="0.25">
      <c r="A109" s="1571"/>
      <c r="B109" s="1572"/>
      <c r="C109" s="1573"/>
      <c r="D109" s="1574"/>
      <c r="E109" s="1575"/>
      <c r="F109" s="1577"/>
      <c r="G109" s="1578"/>
      <c r="H109" s="1578"/>
      <c r="I109" s="1578"/>
      <c r="J109" s="328" t="s">
        <v>100</v>
      </c>
      <c r="K109" s="529">
        <v>4200</v>
      </c>
      <c r="L109" s="529"/>
      <c r="M109" s="282"/>
      <c r="N109" s="33">
        <v>4200</v>
      </c>
      <c r="O109" s="45"/>
      <c r="P109" s="170"/>
      <c r="Q109" s="1470"/>
      <c r="R109" s="1427"/>
      <c r="S109" s="1427"/>
      <c r="T109" s="1456"/>
    </row>
    <row r="110" spans="1:21" ht="18" customHeight="1" x14ac:dyDescent="0.25">
      <c r="A110" s="1571"/>
      <c r="B110" s="1572"/>
      <c r="C110" s="1573"/>
      <c r="D110" s="1574"/>
      <c r="E110" s="1575"/>
      <c r="F110" s="1577"/>
      <c r="G110" s="1578"/>
      <c r="H110" s="1578"/>
      <c r="I110" s="1578"/>
      <c r="J110" s="328" t="s">
        <v>493</v>
      </c>
      <c r="K110" s="529"/>
      <c r="L110" s="529"/>
      <c r="M110" s="282"/>
      <c r="N110" s="33"/>
      <c r="O110" s="45"/>
      <c r="P110" s="170"/>
      <c r="Q110" s="1470"/>
      <c r="R110" s="1427"/>
      <c r="S110" s="1427"/>
      <c r="T110" s="1456"/>
    </row>
    <row r="111" spans="1:21" ht="18" customHeight="1" x14ac:dyDescent="0.25">
      <c r="A111" s="1571"/>
      <c r="B111" s="1572"/>
      <c r="C111" s="1573"/>
      <c r="D111" s="1574"/>
      <c r="E111" s="1575"/>
      <c r="F111" s="1577"/>
      <c r="G111" s="1578"/>
      <c r="H111" s="1578"/>
      <c r="I111" s="1578"/>
      <c r="J111" s="328" t="s">
        <v>286</v>
      </c>
      <c r="K111" s="529"/>
      <c r="L111" s="529"/>
      <c r="M111" s="282"/>
      <c r="N111" s="33"/>
      <c r="O111" s="45"/>
      <c r="P111" s="170"/>
      <c r="Q111" s="1470"/>
      <c r="R111" s="1427"/>
      <c r="S111" s="1427"/>
      <c r="T111" s="1456"/>
    </row>
    <row r="112" spans="1:21" x14ac:dyDescent="0.25">
      <c r="A112" s="1571"/>
      <c r="B112" s="1572"/>
      <c r="C112" s="1573"/>
      <c r="D112" s="1574"/>
      <c r="E112" s="1575"/>
      <c r="F112" s="1577"/>
      <c r="G112" s="1578"/>
      <c r="H112" s="1578"/>
      <c r="I112" s="1578"/>
      <c r="J112" s="30" t="s">
        <v>202</v>
      </c>
      <c r="K112" s="31">
        <v>105200</v>
      </c>
      <c r="L112" s="31"/>
      <c r="M112" s="31"/>
      <c r="N112" s="526">
        <v>105200</v>
      </c>
      <c r="O112" s="32"/>
      <c r="P112" s="34"/>
      <c r="Q112" s="1470"/>
      <c r="R112" s="1427"/>
      <c r="S112" s="1427"/>
      <c r="T112" s="1456"/>
    </row>
    <row r="113" spans="1:21" x14ac:dyDescent="0.25">
      <c r="A113" s="360"/>
      <c r="B113" s="340"/>
      <c r="C113" s="322"/>
      <c r="D113" s="339"/>
      <c r="E113" s="320"/>
      <c r="F113" s="362"/>
      <c r="G113" s="318"/>
      <c r="H113" s="318"/>
      <c r="I113" s="318"/>
      <c r="J113" s="313" t="s">
        <v>452</v>
      </c>
      <c r="K113" s="317">
        <f t="shared" ref="K113:P113" si="32">SUM(K108,K109,K110,K111,K112,)</f>
        <v>129400</v>
      </c>
      <c r="L113" s="317">
        <f t="shared" si="32"/>
        <v>0</v>
      </c>
      <c r="M113" s="317">
        <f t="shared" si="32"/>
        <v>0</v>
      </c>
      <c r="N113" s="347">
        <f t="shared" si="32"/>
        <v>129400</v>
      </c>
      <c r="O113" s="346">
        <f t="shared" si="32"/>
        <v>0</v>
      </c>
      <c r="P113" s="347">
        <f t="shared" si="32"/>
        <v>0</v>
      </c>
      <c r="Q113" s="359"/>
      <c r="R113" s="356"/>
      <c r="S113" s="356"/>
      <c r="T113" s="355"/>
      <c r="U113" s="158"/>
    </row>
    <row r="114" spans="1:21" ht="19.149999999999999" customHeight="1" x14ac:dyDescent="0.25">
      <c r="A114" s="1584"/>
      <c r="B114" s="1562"/>
      <c r="C114" s="1563"/>
      <c r="D114" s="1564"/>
      <c r="E114" s="1565"/>
      <c r="F114" s="1566" t="s">
        <v>495</v>
      </c>
      <c r="G114" s="1569" t="s">
        <v>342</v>
      </c>
      <c r="H114" s="1569" t="s">
        <v>783</v>
      </c>
      <c r="I114" s="1569" t="s">
        <v>435</v>
      </c>
      <c r="J114" s="854" t="s">
        <v>25</v>
      </c>
      <c r="K114" s="639">
        <v>50000</v>
      </c>
      <c r="L114" s="639">
        <v>50000</v>
      </c>
      <c r="M114" s="639"/>
      <c r="N114" s="851"/>
      <c r="O114" s="640"/>
      <c r="P114" s="170"/>
      <c r="Q114" s="1570" t="s">
        <v>494</v>
      </c>
      <c r="R114" s="1579"/>
      <c r="S114" s="1579"/>
      <c r="T114" s="1561"/>
    </row>
    <row r="115" spans="1:21" ht="18.600000000000001" customHeight="1" x14ac:dyDescent="0.25">
      <c r="A115" s="1612"/>
      <c r="B115" s="1518"/>
      <c r="C115" s="1421"/>
      <c r="D115" s="1418"/>
      <c r="E115" s="1400"/>
      <c r="F115" s="1567"/>
      <c r="G115" s="1395"/>
      <c r="H115" s="1395"/>
      <c r="I115" s="1395"/>
      <c r="J115" s="854" t="s">
        <v>333</v>
      </c>
      <c r="K115" s="639"/>
      <c r="L115" s="639"/>
      <c r="M115" s="639"/>
      <c r="N115" s="851"/>
      <c r="O115" s="640"/>
      <c r="P115" s="170"/>
      <c r="Q115" s="1470"/>
      <c r="R115" s="1427"/>
      <c r="S115" s="1427"/>
      <c r="T115" s="1456"/>
    </row>
    <row r="116" spans="1:21" ht="18.600000000000001" customHeight="1" x14ac:dyDescent="0.25">
      <c r="A116" s="1612"/>
      <c r="B116" s="1518"/>
      <c r="C116" s="1421"/>
      <c r="D116" s="1418"/>
      <c r="E116" s="1400"/>
      <c r="F116" s="1567"/>
      <c r="G116" s="1395"/>
      <c r="H116" s="1395"/>
      <c r="I116" s="1395"/>
      <c r="J116" s="328" t="s">
        <v>493</v>
      </c>
      <c r="K116" s="529"/>
      <c r="L116" s="529"/>
      <c r="M116" s="529"/>
      <c r="N116" s="528"/>
      <c r="O116" s="45"/>
      <c r="P116" s="170"/>
      <c r="Q116" s="1470"/>
      <c r="R116" s="1427"/>
      <c r="S116" s="1427"/>
      <c r="T116" s="1456"/>
    </row>
    <row r="117" spans="1:21" ht="20.45" customHeight="1" x14ac:dyDescent="0.25">
      <c r="A117" s="1612"/>
      <c r="B117" s="1518"/>
      <c r="C117" s="1421"/>
      <c r="D117" s="1418"/>
      <c r="E117" s="1400"/>
      <c r="F117" s="1567"/>
      <c r="G117" s="1395"/>
      <c r="H117" s="1395"/>
      <c r="I117" s="1395"/>
      <c r="J117" s="328" t="s">
        <v>286</v>
      </c>
      <c r="K117" s="529"/>
      <c r="L117" s="529"/>
      <c r="M117" s="529"/>
      <c r="N117" s="528"/>
      <c r="O117" s="45"/>
      <c r="P117" s="170"/>
      <c r="Q117" s="1470"/>
      <c r="R117" s="1427"/>
      <c r="S117" s="1427"/>
      <c r="T117" s="1456"/>
    </row>
    <row r="118" spans="1:21" ht="19.899999999999999" customHeight="1" x14ac:dyDescent="0.25">
      <c r="A118" s="1612"/>
      <c r="B118" s="1518"/>
      <c r="C118" s="1421"/>
      <c r="D118" s="1418"/>
      <c r="E118" s="1400"/>
      <c r="F118" s="1567"/>
      <c r="G118" s="1395"/>
      <c r="H118" s="1395"/>
      <c r="I118" s="1395"/>
      <c r="J118" s="328" t="s">
        <v>100</v>
      </c>
      <c r="K118" s="529">
        <v>20100</v>
      </c>
      <c r="L118" s="529">
        <v>20100</v>
      </c>
      <c r="M118" s="529"/>
      <c r="N118" s="528"/>
      <c r="O118" s="45"/>
      <c r="P118" s="170"/>
      <c r="Q118" s="1470"/>
      <c r="R118" s="1427"/>
      <c r="S118" s="1427"/>
      <c r="T118" s="1456"/>
    </row>
    <row r="119" spans="1:21" ht="17.45" customHeight="1" x14ac:dyDescent="0.25">
      <c r="A119" s="1585"/>
      <c r="B119" s="1538"/>
      <c r="C119" s="1412"/>
      <c r="D119" s="1417"/>
      <c r="E119" s="1399"/>
      <c r="F119" s="1568"/>
      <c r="G119" s="1394"/>
      <c r="H119" s="1394"/>
      <c r="I119" s="1394"/>
      <c r="J119" s="328" t="s">
        <v>202</v>
      </c>
      <c r="K119" s="529">
        <v>114200</v>
      </c>
      <c r="L119" s="529">
        <v>114200</v>
      </c>
      <c r="M119" s="529"/>
      <c r="N119" s="33"/>
      <c r="O119" s="32"/>
      <c r="P119" s="34"/>
      <c r="Q119" s="1471"/>
      <c r="R119" s="1428"/>
      <c r="S119" s="1428"/>
      <c r="T119" s="1420"/>
      <c r="U119" s="158"/>
    </row>
    <row r="120" spans="1:21" x14ac:dyDescent="0.25">
      <c r="A120" s="360"/>
      <c r="B120" s="340"/>
      <c r="C120" s="322"/>
      <c r="D120" s="339"/>
      <c r="E120" s="320"/>
      <c r="F120" s="319"/>
      <c r="G120" s="318"/>
      <c r="H120" s="318"/>
      <c r="I120" s="318"/>
      <c r="J120" s="313" t="s">
        <v>452</v>
      </c>
      <c r="K120" s="317">
        <f t="shared" ref="K120:P120" si="33">SUM(K114,K115,K116,K117,K118,K119,)</f>
        <v>184300</v>
      </c>
      <c r="L120" s="317">
        <f t="shared" si="33"/>
        <v>184300</v>
      </c>
      <c r="M120" s="317">
        <f t="shared" si="33"/>
        <v>0</v>
      </c>
      <c r="N120" s="347">
        <f t="shared" si="33"/>
        <v>0</v>
      </c>
      <c r="O120" s="346">
        <f t="shared" si="33"/>
        <v>0</v>
      </c>
      <c r="P120" s="347">
        <f t="shared" si="33"/>
        <v>0</v>
      </c>
      <c r="Q120" s="359"/>
      <c r="R120" s="356"/>
      <c r="S120" s="356"/>
      <c r="T120" s="355"/>
      <c r="U120" s="158"/>
    </row>
    <row r="121" spans="1:21" ht="15" customHeight="1" thickBot="1" x14ac:dyDescent="0.3">
      <c r="A121" s="116"/>
      <c r="B121" s="119"/>
      <c r="C121" s="121"/>
      <c r="D121" s="124"/>
      <c r="E121" s="141"/>
      <c r="F121" s="134"/>
      <c r="G121" s="127"/>
      <c r="H121" s="127"/>
      <c r="I121" s="133"/>
      <c r="J121" s="15" t="s">
        <v>26</v>
      </c>
      <c r="K121" s="175">
        <f t="shared" ref="K121:P121" si="34">SUM(K107,K113,K120,)</f>
        <v>313700</v>
      </c>
      <c r="L121" s="175">
        <f t="shared" si="34"/>
        <v>184300</v>
      </c>
      <c r="M121" s="175">
        <f t="shared" si="34"/>
        <v>0</v>
      </c>
      <c r="N121" s="293">
        <f t="shared" si="34"/>
        <v>129400</v>
      </c>
      <c r="O121" s="354">
        <f t="shared" si="34"/>
        <v>0</v>
      </c>
      <c r="P121" s="175">
        <f t="shared" si="34"/>
        <v>0</v>
      </c>
      <c r="Q121" s="358"/>
      <c r="R121" s="87"/>
      <c r="S121" s="87"/>
      <c r="T121" s="88"/>
    </row>
    <row r="122" spans="1:21" ht="31.9" customHeight="1" x14ac:dyDescent="0.25">
      <c r="A122" s="350" t="s">
        <v>31</v>
      </c>
      <c r="B122" s="118" t="s">
        <v>24</v>
      </c>
      <c r="C122" s="120" t="s">
        <v>27</v>
      </c>
      <c r="D122" s="123" t="s">
        <v>29</v>
      </c>
      <c r="E122" s="140" t="s">
        <v>30</v>
      </c>
      <c r="F122" s="349" t="s">
        <v>492</v>
      </c>
      <c r="G122" s="126"/>
      <c r="H122" s="126"/>
      <c r="I122" s="126" t="s">
        <v>491</v>
      </c>
      <c r="J122" s="108"/>
      <c r="K122" s="109"/>
      <c r="L122" s="109"/>
      <c r="M122" s="109"/>
      <c r="N122" s="266"/>
      <c r="O122" s="274"/>
      <c r="P122" s="153"/>
      <c r="Q122" s="361"/>
      <c r="R122" s="111"/>
      <c r="S122" s="111"/>
      <c r="T122" s="157"/>
      <c r="U122" s="158"/>
    </row>
    <row r="123" spans="1:21" ht="15" customHeight="1" thickBot="1" x14ac:dyDescent="0.3">
      <c r="A123" s="116"/>
      <c r="B123" s="119"/>
      <c r="C123" s="121"/>
      <c r="D123" s="124"/>
      <c r="E123" s="141"/>
      <c r="F123" s="134"/>
      <c r="G123" s="127"/>
      <c r="H123" s="127"/>
      <c r="I123" s="133"/>
      <c r="J123" s="15" t="s">
        <v>26</v>
      </c>
      <c r="K123" s="175">
        <f t="shared" ref="K123:P123" si="35">SUM(K122)</f>
        <v>0</v>
      </c>
      <c r="L123" s="175">
        <f t="shared" si="35"/>
        <v>0</v>
      </c>
      <c r="M123" s="175">
        <f t="shared" si="35"/>
        <v>0</v>
      </c>
      <c r="N123" s="293">
        <f t="shared" si="35"/>
        <v>0</v>
      </c>
      <c r="O123" s="354">
        <f t="shared" si="35"/>
        <v>0</v>
      </c>
      <c r="P123" s="293">
        <f t="shared" si="35"/>
        <v>0</v>
      </c>
      <c r="Q123" s="358"/>
      <c r="R123" s="87"/>
      <c r="S123" s="87"/>
      <c r="T123" s="88"/>
    </row>
    <row r="124" spans="1:21" ht="25.9" customHeight="1" x14ac:dyDescent="0.25">
      <c r="A124" s="350" t="s">
        <v>31</v>
      </c>
      <c r="B124" s="118" t="s">
        <v>24</v>
      </c>
      <c r="C124" s="120" t="s">
        <v>27</v>
      </c>
      <c r="D124" s="123" t="s">
        <v>29</v>
      </c>
      <c r="E124" s="140" t="s">
        <v>49</v>
      </c>
      <c r="F124" s="349" t="s">
        <v>490</v>
      </c>
      <c r="G124" s="126" t="s">
        <v>423</v>
      </c>
      <c r="H124" s="126"/>
      <c r="I124" s="126" t="s">
        <v>488</v>
      </c>
      <c r="J124" s="108"/>
      <c r="K124" s="109"/>
      <c r="L124" s="109"/>
      <c r="M124" s="109"/>
      <c r="N124" s="266"/>
      <c r="O124" s="274"/>
      <c r="P124" s="153"/>
      <c r="Q124" s="361"/>
      <c r="R124" s="111"/>
      <c r="S124" s="111"/>
      <c r="T124" s="157"/>
      <c r="U124" s="158"/>
    </row>
    <row r="125" spans="1:21" ht="18" customHeight="1" x14ac:dyDescent="0.25">
      <c r="A125" s="1571"/>
      <c r="B125" s="1572"/>
      <c r="C125" s="1573"/>
      <c r="D125" s="1574"/>
      <c r="E125" s="1575"/>
      <c r="F125" s="1566" t="s">
        <v>489</v>
      </c>
      <c r="G125" s="1578" t="s">
        <v>33</v>
      </c>
      <c r="H125" s="1578" t="s">
        <v>785</v>
      </c>
      <c r="I125" s="1578" t="s">
        <v>488</v>
      </c>
      <c r="J125" s="328" t="s">
        <v>25</v>
      </c>
      <c r="K125" s="529"/>
      <c r="L125" s="529"/>
      <c r="M125" s="529"/>
      <c r="N125" s="528"/>
      <c r="O125" s="45"/>
      <c r="P125" s="170"/>
      <c r="Q125" s="1570" t="s">
        <v>256</v>
      </c>
      <c r="R125" s="1579"/>
      <c r="S125" s="1579"/>
      <c r="T125" s="1561"/>
    </row>
    <row r="126" spans="1:21" ht="18" customHeight="1" x14ac:dyDescent="0.25">
      <c r="A126" s="1571"/>
      <c r="B126" s="1572"/>
      <c r="C126" s="1573"/>
      <c r="D126" s="1574"/>
      <c r="E126" s="1575"/>
      <c r="F126" s="1567"/>
      <c r="G126" s="1578"/>
      <c r="H126" s="1578"/>
      <c r="I126" s="1578"/>
      <c r="J126" s="328" t="s">
        <v>100</v>
      </c>
      <c r="K126" s="529"/>
      <c r="L126" s="529"/>
      <c r="M126" s="282"/>
      <c r="N126" s="33"/>
      <c r="O126" s="45"/>
      <c r="P126" s="170"/>
      <c r="Q126" s="1470"/>
      <c r="R126" s="1427"/>
      <c r="S126" s="1427"/>
      <c r="T126" s="1456"/>
    </row>
    <row r="127" spans="1:21" ht="18" customHeight="1" x14ac:dyDescent="0.25">
      <c r="A127" s="1571"/>
      <c r="B127" s="1572"/>
      <c r="C127" s="1573"/>
      <c r="D127" s="1574"/>
      <c r="E127" s="1575"/>
      <c r="F127" s="1567"/>
      <c r="G127" s="1578"/>
      <c r="H127" s="1578"/>
      <c r="I127" s="1578"/>
      <c r="J127" s="328" t="s">
        <v>202</v>
      </c>
      <c r="K127" s="529"/>
      <c r="L127" s="529"/>
      <c r="M127" s="282"/>
      <c r="N127" s="33"/>
      <c r="O127" s="45"/>
      <c r="P127" s="170"/>
      <c r="Q127" s="1470"/>
      <c r="R127" s="1427"/>
      <c r="S127" s="1427"/>
      <c r="T127" s="1456"/>
    </row>
    <row r="128" spans="1:21" x14ac:dyDescent="0.25">
      <c r="A128" s="360"/>
      <c r="B128" s="340"/>
      <c r="C128" s="322"/>
      <c r="D128" s="339"/>
      <c r="E128" s="320"/>
      <c r="F128" s="319"/>
      <c r="G128" s="318"/>
      <c r="H128" s="318"/>
      <c r="I128" s="318"/>
      <c r="J128" s="313" t="s">
        <v>452</v>
      </c>
      <c r="K128" s="317">
        <f t="shared" ref="K128:P128" si="36">SUM(K125,K126,K127)</f>
        <v>0</v>
      </c>
      <c r="L128" s="317">
        <f t="shared" si="36"/>
        <v>0</v>
      </c>
      <c r="M128" s="317">
        <f t="shared" si="36"/>
        <v>0</v>
      </c>
      <c r="N128" s="347">
        <f t="shared" si="36"/>
        <v>0</v>
      </c>
      <c r="O128" s="346">
        <f t="shared" si="36"/>
        <v>0</v>
      </c>
      <c r="P128" s="347">
        <f t="shared" si="36"/>
        <v>0</v>
      </c>
      <c r="Q128" s="359"/>
      <c r="R128" s="356"/>
      <c r="S128" s="356"/>
      <c r="T128" s="355"/>
      <c r="U128" s="158"/>
    </row>
    <row r="129" spans="1:21" ht="15" customHeight="1" thickBot="1" x14ac:dyDescent="0.3">
      <c r="A129" s="116"/>
      <c r="B129" s="119"/>
      <c r="C129" s="121"/>
      <c r="D129" s="124"/>
      <c r="E129" s="141"/>
      <c r="F129" s="134"/>
      <c r="G129" s="127"/>
      <c r="H129" s="127"/>
      <c r="I129" s="133"/>
      <c r="J129" s="15" t="s">
        <v>26</v>
      </c>
      <c r="K129" s="175">
        <f t="shared" ref="K129:P129" si="37">SUM(K124,K128)</f>
        <v>0</v>
      </c>
      <c r="L129" s="175">
        <f t="shared" si="37"/>
        <v>0</v>
      </c>
      <c r="M129" s="175">
        <f t="shared" si="37"/>
        <v>0</v>
      </c>
      <c r="N129" s="293">
        <f t="shared" si="37"/>
        <v>0</v>
      </c>
      <c r="O129" s="354">
        <f t="shared" si="37"/>
        <v>0</v>
      </c>
      <c r="P129" s="293">
        <f t="shared" si="37"/>
        <v>0</v>
      </c>
      <c r="Q129" s="358"/>
      <c r="R129" s="87"/>
      <c r="S129" s="87"/>
      <c r="T129" s="88"/>
    </row>
    <row r="130" spans="1:21" ht="25.9" customHeight="1" x14ac:dyDescent="0.25">
      <c r="A130" s="357" t="s">
        <v>31</v>
      </c>
      <c r="B130" s="118" t="s">
        <v>24</v>
      </c>
      <c r="C130" s="120" t="s">
        <v>27</v>
      </c>
      <c r="D130" s="123" t="s">
        <v>29</v>
      </c>
      <c r="E130" s="140" t="s">
        <v>31</v>
      </c>
      <c r="F130" s="349" t="s">
        <v>487</v>
      </c>
      <c r="G130" s="126" t="s">
        <v>423</v>
      </c>
      <c r="H130" s="126"/>
      <c r="I130" s="126" t="s">
        <v>56</v>
      </c>
      <c r="J130" s="522"/>
      <c r="K130" s="523"/>
      <c r="L130" s="523"/>
      <c r="M130" s="523"/>
      <c r="N130" s="526"/>
      <c r="O130" s="274"/>
      <c r="P130" s="525"/>
      <c r="Q130" s="281"/>
      <c r="R130" s="111"/>
      <c r="S130" s="111"/>
      <c r="T130" s="157"/>
      <c r="U130" s="158"/>
    </row>
    <row r="131" spans="1:21" ht="18" customHeight="1" x14ac:dyDescent="0.25">
      <c r="A131" s="1580"/>
      <c r="B131" s="1572"/>
      <c r="C131" s="1573"/>
      <c r="D131" s="1574"/>
      <c r="E131" s="1575"/>
      <c r="F131" s="1566" t="s">
        <v>486</v>
      </c>
      <c r="G131" s="1578" t="s">
        <v>423</v>
      </c>
      <c r="H131" s="1578" t="s">
        <v>783</v>
      </c>
      <c r="I131" s="1578" t="s">
        <v>431</v>
      </c>
      <c r="J131" s="854" t="s">
        <v>25</v>
      </c>
      <c r="K131" s="639">
        <v>40000</v>
      </c>
      <c r="L131" s="639"/>
      <c r="M131" s="639"/>
      <c r="N131" s="641">
        <v>40000</v>
      </c>
      <c r="O131" s="850"/>
      <c r="P131" s="170"/>
      <c r="Q131" s="1583" t="s">
        <v>485</v>
      </c>
      <c r="R131" s="1579"/>
      <c r="S131" s="1579"/>
      <c r="T131" s="1561"/>
    </row>
    <row r="132" spans="1:21" ht="18" customHeight="1" x14ac:dyDescent="0.25">
      <c r="A132" s="1580"/>
      <c r="B132" s="1572"/>
      <c r="C132" s="1573"/>
      <c r="D132" s="1574"/>
      <c r="E132" s="1575"/>
      <c r="F132" s="1567"/>
      <c r="G132" s="1578"/>
      <c r="H132" s="1578"/>
      <c r="I132" s="1578"/>
      <c r="J132" s="328" t="s">
        <v>333</v>
      </c>
      <c r="K132" s="529"/>
      <c r="L132" s="529"/>
      <c r="M132" s="282"/>
      <c r="N132" s="33"/>
      <c r="O132" s="45"/>
      <c r="P132" s="170"/>
      <c r="Q132" s="1524"/>
      <c r="R132" s="1427"/>
      <c r="S132" s="1427"/>
      <c r="T132" s="1456"/>
    </row>
    <row r="133" spans="1:21" ht="18" customHeight="1" x14ac:dyDescent="0.25">
      <c r="A133" s="1580"/>
      <c r="B133" s="1572"/>
      <c r="C133" s="1573"/>
      <c r="D133" s="1574"/>
      <c r="E133" s="1575"/>
      <c r="F133" s="1567"/>
      <c r="G133" s="1578"/>
      <c r="H133" s="1578"/>
      <c r="I133" s="1578"/>
      <c r="J133" s="328" t="s">
        <v>286</v>
      </c>
      <c r="K133" s="529"/>
      <c r="L133" s="529"/>
      <c r="M133" s="282"/>
      <c r="N133" s="33"/>
      <c r="O133" s="45"/>
      <c r="P133" s="170"/>
      <c r="Q133" s="1524"/>
      <c r="R133" s="1427"/>
      <c r="S133" s="1427"/>
      <c r="T133" s="1456"/>
    </row>
    <row r="134" spans="1:21" ht="18" customHeight="1" x14ac:dyDescent="0.25">
      <c r="A134" s="1580"/>
      <c r="B134" s="1572"/>
      <c r="C134" s="1573"/>
      <c r="D134" s="1574"/>
      <c r="E134" s="1575"/>
      <c r="F134" s="1567"/>
      <c r="G134" s="1578"/>
      <c r="H134" s="1578"/>
      <c r="I134" s="1578"/>
      <c r="J134" s="328" t="s">
        <v>202</v>
      </c>
      <c r="K134" s="529">
        <v>45200</v>
      </c>
      <c r="L134" s="529"/>
      <c r="M134" s="282"/>
      <c r="N134" s="33">
        <v>45200</v>
      </c>
      <c r="O134" s="45"/>
      <c r="P134" s="170"/>
      <c r="Q134" s="1524"/>
      <c r="R134" s="1427"/>
      <c r="S134" s="1427"/>
      <c r="T134" s="1456"/>
    </row>
    <row r="135" spans="1:21" x14ac:dyDescent="0.25">
      <c r="A135" s="324"/>
      <c r="B135" s="340"/>
      <c r="C135" s="322"/>
      <c r="D135" s="339"/>
      <c r="E135" s="320"/>
      <c r="F135" s="319"/>
      <c r="G135" s="318"/>
      <c r="H135" s="318"/>
      <c r="I135" s="318"/>
      <c r="J135" s="313" t="s">
        <v>452</v>
      </c>
      <c r="K135" s="317">
        <f t="shared" ref="K135:P135" si="38">SUM(K131,K132,K133,K134)</f>
        <v>85200</v>
      </c>
      <c r="L135" s="317">
        <f t="shared" si="38"/>
        <v>0</v>
      </c>
      <c r="M135" s="317">
        <f t="shared" si="38"/>
        <v>0</v>
      </c>
      <c r="N135" s="338">
        <f t="shared" si="38"/>
        <v>85200</v>
      </c>
      <c r="O135" s="316">
        <f t="shared" si="38"/>
        <v>0</v>
      </c>
      <c r="P135" s="317">
        <f t="shared" si="38"/>
        <v>0</v>
      </c>
      <c r="Q135" s="314"/>
      <c r="R135" s="356"/>
      <c r="S135" s="356"/>
      <c r="T135" s="355"/>
      <c r="U135" s="158"/>
    </row>
    <row r="136" spans="1:21" ht="23.45" customHeight="1" x14ac:dyDescent="0.25">
      <c r="A136" s="1387"/>
      <c r="B136" s="1562"/>
      <c r="C136" s="1563"/>
      <c r="D136" s="1564"/>
      <c r="E136" s="1565"/>
      <c r="F136" s="1566" t="s">
        <v>484</v>
      </c>
      <c r="G136" s="1569" t="s">
        <v>423</v>
      </c>
      <c r="H136" s="1569" t="s">
        <v>784</v>
      </c>
      <c r="I136" s="1569" t="s">
        <v>40</v>
      </c>
      <c r="J136" s="854" t="s">
        <v>25</v>
      </c>
      <c r="K136" s="639">
        <v>7800</v>
      </c>
      <c r="L136" s="639"/>
      <c r="M136" s="639"/>
      <c r="N136" s="641">
        <v>7800</v>
      </c>
      <c r="O136" s="283"/>
      <c r="P136" s="170"/>
      <c r="Q136" s="1583" t="s">
        <v>483</v>
      </c>
      <c r="R136" s="1579"/>
      <c r="S136" s="1579"/>
      <c r="T136" s="1613"/>
    </row>
    <row r="137" spans="1:21" ht="23.45" customHeight="1" x14ac:dyDescent="0.25">
      <c r="A137" s="1386"/>
      <c r="B137" s="1518"/>
      <c r="C137" s="1421"/>
      <c r="D137" s="1418"/>
      <c r="E137" s="1400"/>
      <c r="F137" s="1567"/>
      <c r="G137" s="1395"/>
      <c r="H137" s="1395"/>
      <c r="I137" s="1395"/>
      <c r="J137" s="328" t="s">
        <v>202</v>
      </c>
      <c r="K137" s="529">
        <v>15800</v>
      </c>
      <c r="L137" s="529"/>
      <c r="M137" s="529"/>
      <c r="N137" s="282">
        <v>15800</v>
      </c>
      <c r="O137" s="283"/>
      <c r="P137" s="170"/>
      <c r="Q137" s="1524"/>
      <c r="R137" s="1427"/>
      <c r="S137" s="1427"/>
      <c r="T137" s="1613"/>
    </row>
    <row r="138" spans="1:21" x14ac:dyDescent="0.25">
      <c r="A138" s="324"/>
      <c r="B138" s="340"/>
      <c r="C138" s="322"/>
      <c r="D138" s="339"/>
      <c r="E138" s="320"/>
      <c r="F138" s="319"/>
      <c r="G138" s="318"/>
      <c r="H138" s="318"/>
      <c r="I138" s="318"/>
      <c r="J138" s="313" t="s">
        <v>452</v>
      </c>
      <c r="K138" s="317">
        <f t="shared" ref="K138:P138" si="39">SUM(K136,K137)</f>
        <v>23600</v>
      </c>
      <c r="L138" s="317">
        <f t="shared" si="39"/>
        <v>0</v>
      </c>
      <c r="M138" s="317">
        <f t="shared" si="39"/>
        <v>0</v>
      </c>
      <c r="N138" s="347">
        <f t="shared" si="39"/>
        <v>23600</v>
      </c>
      <c r="O138" s="346">
        <f t="shared" si="39"/>
        <v>0</v>
      </c>
      <c r="P138" s="317">
        <f t="shared" si="39"/>
        <v>0</v>
      </c>
      <c r="Q138" s="314"/>
      <c r="R138" s="356"/>
      <c r="S138" s="356"/>
      <c r="T138" s="355"/>
      <c r="U138" s="158"/>
    </row>
    <row r="139" spans="1:21" ht="15" customHeight="1" thickBot="1" x14ac:dyDescent="0.3">
      <c r="A139" s="116"/>
      <c r="B139" s="119"/>
      <c r="C139" s="121"/>
      <c r="D139" s="124"/>
      <c r="E139" s="141"/>
      <c r="F139" s="134"/>
      <c r="G139" s="127"/>
      <c r="H139" s="127"/>
      <c r="I139" s="133"/>
      <c r="J139" s="15" t="s">
        <v>26</v>
      </c>
      <c r="K139" s="175">
        <f t="shared" ref="K139:P139" si="40">SUM(K130,K135,K138)</f>
        <v>108800</v>
      </c>
      <c r="L139" s="175">
        <f t="shared" si="40"/>
        <v>0</v>
      </c>
      <c r="M139" s="175">
        <f t="shared" si="40"/>
        <v>0</v>
      </c>
      <c r="N139" s="293">
        <f t="shared" si="40"/>
        <v>108800</v>
      </c>
      <c r="O139" s="354">
        <f t="shared" si="40"/>
        <v>0</v>
      </c>
      <c r="P139" s="175">
        <f t="shared" si="40"/>
        <v>0</v>
      </c>
      <c r="Q139" s="311"/>
      <c r="R139" s="87"/>
      <c r="S139" s="87"/>
      <c r="T139" s="88"/>
    </row>
    <row r="140" spans="1:21" ht="15.75" thickBot="1" x14ac:dyDescent="0.3">
      <c r="A140" s="8" t="s">
        <v>31</v>
      </c>
      <c r="B140" s="146" t="s">
        <v>24</v>
      </c>
      <c r="C140" s="13" t="s">
        <v>27</v>
      </c>
      <c r="D140" s="26" t="s">
        <v>29</v>
      </c>
      <c r="E140" s="1492" t="s">
        <v>55</v>
      </c>
      <c r="F140" s="1493"/>
      <c r="G140" s="1493"/>
      <c r="H140" s="1493"/>
      <c r="I140" s="1493"/>
      <c r="J140" s="1494"/>
      <c r="K140" s="27">
        <f t="shared" ref="K140:P140" si="41">SUM(K95,K97,K106,K121,K123,K129,K139,)</f>
        <v>1274400</v>
      </c>
      <c r="L140" s="27">
        <f t="shared" si="41"/>
        <v>194300</v>
      </c>
      <c r="M140" s="27">
        <f t="shared" si="41"/>
        <v>0</v>
      </c>
      <c r="N140" s="27">
        <f t="shared" si="41"/>
        <v>1080000</v>
      </c>
      <c r="O140" s="27">
        <f t="shared" si="41"/>
        <v>68000</v>
      </c>
      <c r="P140" s="27">
        <f t="shared" si="41"/>
        <v>58000</v>
      </c>
      <c r="Q140" s="37"/>
      <c r="R140" s="38"/>
      <c r="S140" s="28"/>
      <c r="T140" s="29"/>
    </row>
    <row r="141" spans="1:21" ht="20.25" customHeight="1" thickBot="1" x14ac:dyDescent="0.3">
      <c r="A141" s="8" t="s">
        <v>31</v>
      </c>
      <c r="B141" s="40" t="s">
        <v>24</v>
      </c>
      <c r="C141" s="13" t="s">
        <v>27</v>
      </c>
      <c r="D141" s="39" t="s">
        <v>30</v>
      </c>
      <c r="E141" s="1586" t="s">
        <v>482</v>
      </c>
      <c r="F141" s="1587"/>
      <c r="G141" s="1587"/>
      <c r="H141" s="1587"/>
      <c r="I141" s="1587"/>
      <c r="J141" s="1587"/>
      <c r="K141" s="1587"/>
      <c r="L141" s="1587"/>
      <c r="M141" s="1587"/>
      <c r="N141" s="1587"/>
      <c r="O141" s="1587"/>
      <c r="P141" s="1587"/>
      <c r="Q141" s="1587"/>
      <c r="R141" s="1587"/>
      <c r="S141" s="1587"/>
      <c r="T141" s="1588"/>
    </row>
    <row r="142" spans="1:21" ht="31.9" customHeight="1" x14ac:dyDescent="0.25">
      <c r="A142" s="350" t="s">
        <v>31</v>
      </c>
      <c r="B142" s="478" t="s">
        <v>24</v>
      </c>
      <c r="C142" s="491" t="s">
        <v>27</v>
      </c>
      <c r="D142" s="482" t="s">
        <v>30</v>
      </c>
      <c r="E142" s="492" t="s">
        <v>24</v>
      </c>
      <c r="F142" s="510" t="s">
        <v>481</v>
      </c>
      <c r="G142" s="484"/>
      <c r="H142" s="484"/>
      <c r="I142" s="484" t="s">
        <v>473</v>
      </c>
      <c r="J142" s="20"/>
      <c r="K142" s="79"/>
      <c r="L142" s="79"/>
      <c r="M142" s="79"/>
      <c r="N142" s="271"/>
      <c r="O142" s="274"/>
      <c r="P142" s="70"/>
      <c r="Q142" s="281" t="s">
        <v>480</v>
      </c>
      <c r="R142" s="519"/>
      <c r="S142" s="519"/>
      <c r="T142" s="520"/>
      <c r="U142" s="158"/>
    </row>
    <row r="143" spans="1:21" ht="15" customHeight="1" thickBot="1" x14ac:dyDescent="0.3">
      <c r="A143" s="477"/>
      <c r="B143" s="479"/>
      <c r="C143" s="481"/>
      <c r="D143" s="483"/>
      <c r="E143" s="488"/>
      <c r="F143" s="474"/>
      <c r="G143" s="475"/>
      <c r="H143" s="475"/>
      <c r="I143" s="352"/>
      <c r="J143" s="15" t="s">
        <v>26</v>
      </c>
      <c r="K143" s="16">
        <f t="shared" ref="K143:P143" si="42">SUM(K142)</f>
        <v>0</v>
      </c>
      <c r="L143" s="16">
        <f t="shared" si="42"/>
        <v>0</v>
      </c>
      <c r="M143" s="16">
        <f t="shared" si="42"/>
        <v>0</v>
      </c>
      <c r="N143" s="42">
        <f t="shared" si="42"/>
        <v>0</v>
      </c>
      <c r="O143" s="44">
        <f t="shared" si="42"/>
        <v>0</v>
      </c>
      <c r="P143" s="16">
        <f t="shared" si="42"/>
        <v>0</v>
      </c>
      <c r="Q143" s="311"/>
      <c r="R143" s="310"/>
      <c r="S143" s="310"/>
      <c r="T143" s="351"/>
    </row>
    <row r="144" spans="1:21" ht="31.9" customHeight="1" x14ac:dyDescent="0.25">
      <c r="A144" s="350" t="s">
        <v>31</v>
      </c>
      <c r="B144" s="485" t="s">
        <v>24</v>
      </c>
      <c r="C144" s="480" t="s">
        <v>27</v>
      </c>
      <c r="D144" s="486" t="s">
        <v>30</v>
      </c>
      <c r="E144" s="487" t="s">
        <v>27</v>
      </c>
      <c r="F144" s="349" t="s">
        <v>479</v>
      </c>
      <c r="G144" s="489"/>
      <c r="H144" s="489"/>
      <c r="I144" s="489" t="s">
        <v>478</v>
      </c>
      <c r="J144" s="472"/>
      <c r="K144" s="473"/>
      <c r="L144" s="473"/>
      <c r="M144" s="473"/>
      <c r="N144" s="497"/>
      <c r="O144" s="274"/>
      <c r="P144" s="493"/>
      <c r="Q144" s="281"/>
      <c r="R144" s="505"/>
      <c r="S144" s="505"/>
      <c r="T144" s="507"/>
      <c r="U144" s="158"/>
    </row>
    <row r="145" spans="1:21" ht="15" customHeight="1" thickBot="1" x14ac:dyDescent="0.3">
      <c r="A145" s="477"/>
      <c r="B145" s="479"/>
      <c r="C145" s="481"/>
      <c r="D145" s="483"/>
      <c r="E145" s="488"/>
      <c r="F145" s="474"/>
      <c r="G145" s="475"/>
      <c r="H145" s="475"/>
      <c r="I145" s="476"/>
      <c r="J145" s="15" t="s">
        <v>26</v>
      </c>
      <c r="K145" s="16">
        <f t="shared" ref="K145:P145" si="43">SUM(K144,)</f>
        <v>0</v>
      </c>
      <c r="L145" s="16">
        <f t="shared" si="43"/>
        <v>0</v>
      </c>
      <c r="M145" s="16">
        <f t="shared" si="43"/>
        <v>0</v>
      </c>
      <c r="N145" s="42">
        <f t="shared" si="43"/>
        <v>0</v>
      </c>
      <c r="O145" s="44">
        <f t="shared" si="43"/>
        <v>0</v>
      </c>
      <c r="P145" s="16">
        <f t="shared" si="43"/>
        <v>0</v>
      </c>
      <c r="Q145" s="311"/>
      <c r="R145" s="310"/>
      <c r="S145" s="310"/>
      <c r="T145" s="351"/>
    </row>
    <row r="146" spans="1:21" ht="42" customHeight="1" x14ac:dyDescent="0.25">
      <c r="A146" s="350" t="s">
        <v>31</v>
      </c>
      <c r="B146" s="485" t="s">
        <v>24</v>
      </c>
      <c r="C146" s="480" t="s">
        <v>27</v>
      </c>
      <c r="D146" s="486" t="s">
        <v>30</v>
      </c>
      <c r="E146" s="487" t="s">
        <v>28</v>
      </c>
      <c r="F146" s="353" t="s">
        <v>477</v>
      </c>
      <c r="G146" s="489" t="s">
        <v>423</v>
      </c>
      <c r="H146" s="489"/>
      <c r="I146" s="489" t="s">
        <v>475</v>
      </c>
      <c r="J146" s="472"/>
      <c r="K146" s="473"/>
      <c r="L146" s="473"/>
      <c r="M146" s="473" t="s">
        <v>56</v>
      </c>
      <c r="N146" s="497"/>
      <c r="O146" s="274"/>
      <c r="P146" s="493"/>
      <c r="Q146" s="281"/>
      <c r="R146" s="505"/>
      <c r="S146" s="505"/>
      <c r="T146" s="507"/>
      <c r="U146" s="158"/>
    </row>
    <row r="147" spans="1:21" ht="15" customHeight="1" thickBot="1" x14ac:dyDescent="0.3">
      <c r="A147" s="477"/>
      <c r="B147" s="479"/>
      <c r="C147" s="481"/>
      <c r="D147" s="483"/>
      <c r="E147" s="488"/>
      <c r="F147" s="474"/>
      <c r="G147" s="475"/>
      <c r="H147" s="475"/>
      <c r="I147" s="352"/>
      <c r="J147" s="15" t="s">
        <v>26</v>
      </c>
      <c r="K147" s="16">
        <f t="shared" ref="K147:P147" si="44">SUM(K146)</f>
        <v>0</v>
      </c>
      <c r="L147" s="16">
        <f t="shared" si="44"/>
        <v>0</v>
      </c>
      <c r="M147" s="16">
        <f t="shared" si="44"/>
        <v>0</v>
      </c>
      <c r="N147" s="42">
        <f t="shared" si="44"/>
        <v>0</v>
      </c>
      <c r="O147" s="44">
        <f t="shared" si="44"/>
        <v>0</v>
      </c>
      <c r="P147" s="16">
        <f t="shared" si="44"/>
        <v>0</v>
      </c>
      <c r="Q147" s="311"/>
      <c r="R147" s="310"/>
      <c r="S147" s="310"/>
      <c r="T147" s="351"/>
    </row>
    <row r="148" spans="1:21" ht="31.9" customHeight="1" x14ac:dyDescent="0.25">
      <c r="A148" s="350" t="s">
        <v>31</v>
      </c>
      <c r="B148" s="485" t="s">
        <v>24</v>
      </c>
      <c r="C148" s="480" t="s">
        <v>27</v>
      </c>
      <c r="D148" s="486" t="s">
        <v>30</v>
      </c>
      <c r="E148" s="487" t="s">
        <v>29</v>
      </c>
      <c r="F148" s="349" t="s">
        <v>476</v>
      </c>
      <c r="G148" s="489"/>
      <c r="H148" s="489"/>
      <c r="I148" s="489" t="s">
        <v>475</v>
      </c>
      <c r="J148" s="472"/>
      <c r="K148" s="473"/>
      <c r="L148" s="473"/>
      <c r="M148" s="473"/>
      <c r="N148" s="497"/>
      <c r="O148" s="274"/>
      <c r="P148" s="493"/>
      <c r="Q148" s="494"/>
      <c r="R148" s="509"/>
      <c r="S148" s="509"/>
      <c r="T148" s="507"/>
      <c r="U148" s="158"/>
    </row>
    <row r="149" spans="1:21" ht="23.45" customHeight="1" x14ac:dyDescent="0.25">
      <c r="A149" s="1584"/>
      <c r="B149" s="1562"/>
      <c r="C149" s="1563"/>
      <c r="D149" s="1564"/>
      <c r="E149" s="1565"/>
      <c r="F149" s="1566" t="s">
        <v>474</v>
      </c>
      <c r="G149" s="1569" t="s">
        <v>423</v>
      </c>
      <c r="H149" s="1569" t="s">
        <v>56</v>
      </c>
      <c r="I149" s="1578" t="s">
        <v>473</v>
      </c>
      <c r="J149" s="854" t="s">
        <v>25</v>
      </c>
      <c r="K149" s="639">
        <v>53700</v>
      </c>
      <c r="L149" s="639"/>
      <c r="M149" s="639"/>
      <c r="N149" s="851">
        <v>53700</v>
      </c>
      <c r="O149" s="640"/>
      <c r="P149" s="851"/>
      <c r="Q149" s="1614" t="s">
        <v>472</v>
      </c>
      <c r="R149" s="1615"/>
      <c r="S149" s="1615"/>
      <c r="T149" s="1616"/>
    </row>
    <row r="150" spans="1:21" ht="23.45" customHeight="1" x14ac:dyDescent="0.25">
      <c r="A150" s="1612"/>
      <c r="B150" s="1518"/>
      <c r="C150" s="1421"/>
      <c r="D150" s="1418"/>
      <c r="E150" s="1400"/>
      <c r="F150" s="1567"/>
      <c r="G150" s="1395"/>
      <c r="H150" s="1395"/>
      <c r="I150" s="1578"/>
      <c r="J150" s="854" t="s">
        <v>202</v>
      </c>
      <c r="K150" s="639"/>
      <c r="L150" s="639"/>
      <c r="M150" s="639"/>
      <c r="N150" s="851"/>
      <c r="O150" s="640"/>
      <c r="P150" s="628"/>
      <c r="Q150" s="1614"/>
      <c r="R150" s="1615"/>
      <c r="S150" s="1615"/>
      <c r="T150" s="1616"/>
    </row>
    <row r="151" spans="1:21" ht="15" customHeight="1" thickBot="1" x14ac:dyDescent="0.3">
      <c r="A151" s="477"/>
      <c r="B151" s="479"/>
      <c r="C151" s="481"/>
      <c r="D151" s="483"/>
      <c r="E151" s="488"/>
      <c r="F151" s="474"/>
      <c r="G151" s="475"/>
      <c r="H151" s="475"/>
      <c r="I151" s="476"/>
      <c r="J151" s="15" t="s">
        <v>26</v>
      </c>
      <c r="K151" s="16">
        <f t="shared" ref="K151:P151" si="45">SUM(K148,K149,K150,)</f>
        <v>53700</v>
      </c>
      <c r="L151" s="16">
        <f t="shared" si="45"/>
        <v>0</v>
      </c>
      <c r="M151" s="16">
        <f t="shared" si="45"/>
        <v>0</v>
      </c>
      <c r="N151" s="42">
        <f t="shared" si="45"/>
        <v>53700</v>
      </c>
      <c r="O151" s="44">
        <f t="shared" si="45"/>
        <v>0</v>
      </c>
      <c r="P151" s="16">
        <f t="shared" si="45"/>
        <v>0</v>
      </c>
      <c r="Q151" s="311"/>
      <c r="R151" s="310"/>
      <c r="S151" s="310"/>
      <c r="T151" s="351"/>
    </row>
    <row r="152" spans="1:21" ht="31.9" customHeight="1" x14ac:dyDescent="0.25">
      <c r="A152" s="350" t="s">
        <v>31</v>
      </c>
      <c r="B152" s="485" t="s">
        <v>24</v>
      </c>
      <c r="C152" s="480" t="s">
        <v>27</v>
      </c>
      <c r="D152" s="486" t="s">
        <v>30</v>
      </c>
      <c r="E152" s="487" t="s">
        <v>30</v>
      </c>
      <c r="F152" s="349" t="s">
        <v>471</v>
      </c>
      <c r="G152" s="489" t="s">
        <v>342</v>
      </c>
      <c r="H152" s="489"/>
      <c r="I152" s="489" t="s">
        <v>431</v>
      </c>
      <c r="J152" s="472"/>
      <c r="K152" s="473"/>
      <c r="L152" s="473"/>
      <c r="M152" s="473"/>
      <c r="N152" s="497"/>
      <c r="O152" s="274"/>
      <c r="P152" s="493"/>
      <c r="Q152" s="281"/>
      <c r="R152" s="505"/>
      <c r="S152" s="505"/>
      <c r="T152" s="507"/>
      <c r="U152" s="158"/>
    </row>
    <row r="153" spans="1:21" ht="15" customHeight="1" thickBot="1" x14ac:dyDescent="0.3">
      <c r="A153" s="477"/>
      <c r="B153" s="479"/>
      <c r="C153" s="481"/>
      <c r="D153" s="483"/>
      <c r="E153" s="488"/>
      <c r="F153" s="474"/>
      <c r="G153" s="475"/>
      <c r="H153" s="475"/>
      <c r="I153" s="476"/>
      <c r="J153" s="15" t="s">
        <v>26</v>
      </c>
      <c r="K153" s="16">
        <f t="shared" ref="K153:P153" si="46">SUM(K152)</f>
        <v>0</v>
      </c>
      <c r="L153" s="16">
        <f t="shared" si="46"/>
        <v>0</v>
      </c>
      <c r="M153" s="16">
        <f t="shared" si="46"/>
        <v>0</v>
      </c>
      <c r="N153" s="42">
        <f t="shared" si="46"/>
        <v>0</v>
      </c>
      <c r="O153" s="44">
        <f t="shared" si="46"/>
        <v>0</v>
      </c>
      <c r="P153" s="16">
        <f t="shared" si="46"/>
        <v>0</v>
      </c>
      <c r="Q153" s="311"/>
      <c r="R153" s="310"/>
      <c r="S153" s="310"/>
      <c r="T153" s="351"/>
    </row>
    <row r="154" spans="1:21" ht="15.75" thickBot="1" x14ac:dyDescent="0.3">
      <c r="A154" s="8" t="s">
        <v>31</v>
      </c>
      <c r="B154" s="490" t="s">
        <v>24</v>
      </c>
      <c r="C154" s="13" t="s">
        <v>27</v>
      </c>
      <c r="D154" s="26" t="s">
        <v>30</v>
      </c>
      <c r="E154" s="1492" t="s">
        <v>451</v>
      </c>
      <c r="F154" s="1493"/>
      <c r="G154" s="1493"/>
      <c r="H154" s="1493"/>
      <c r="I154" s="1493"/>
      <c r="J154" s="1494"/>
      <c r="K154" s="27">
        <f t="shared" ref="K154:P154" si="47">SUM(K143,K145,K147,K151,K153,)</f>
        <v>53700</v>
      </c>
      <c r="L154" s="27">
        <f t="shared" si="47"/>
        <v>0</v>
      </c>
      <c r="M154" s="27">
        <f t="shared" si="47"/>
        <v>0</v>
      </c>
      <c r="N154" s="27">
        <f t="shared" si="47"/>
        <v>53700</v>
      </c>
      <c r="O154" s="27">
        <f t="shared" si="47"/>
        <v>0</v>
      </c>
      <c r="P154" s="27">
        <f t="shared" si="47"/>
        <v>0</v>
      </c>
      <c r="Q154" s="37"/>
      <c r="R154" s="38"/>
      <c r="S154" s="28"/>
      <c r="T154" s="29"/>
    </row>
    <row r="155" spans="1:21" ht="25.9" customHeight="1" thickBot="1" x14ac:dyDescent="0.3">
      <c r="A155" s="8" t="s">
        <v>31</v>
      </c>
      <c r="B155" s="40" t="s">
        <v>24</v>
      </c>
      <c r="C155" s="13" t="s">
        <v>27</v>
      </c>
      <c r="D155" s="39" t="s">
        <v>49</v>
      </c>
      <c r="E155" s="1586" t="s">
        <v>470</v>
      </c>
      <c r="F155" s="1587"/>
      <c r="G155" s="1587"/>
      <c r="H155" s="1587"/>
      <c r="I155" s="1587"/>
      <c r="J155" s="1587"/>
      <c r="K155" s="1587"/>
      <c r="L155" s="1587"/>
      <c r="M155" s="1587"/>
      <c r="N155" s="1587"/>
      <c r="O155" s="1587"/>
      <c r="P155" s="1587"/>
      <c r="Q155" s="1587"/>
      <c r="R155" s="1587"/>
      <c r="S155" s="1587"/>
      <c r="T155" s="1588"/>
    </row>
    <row r="156" spans="1:21" ht="35.25" customHeight="1" x14ac:dyDescent="0.25">
      <c r="A156" s="350" t="s">
        <v>31</v>
      </c>
      <c r="B156" s="478" t="s">
        <v>24</v>
      </c>
      <c r="C156" s="491" t="s">
        <v>27</v>
      </c>
      <c r="D156" s="482" t="s">
        <v>49</v>
      </c>
      <c r="E156" s="492" t="s">
        <v>24</v>
      </c>
      <c r="F156" s="510" t="s">
        <v>469</v>
      </c>
      <c r="G156" s="484"/>
      <c r="H156" s="484"/>
      <c r="I156" s="484" t="s">
        <v>341</v>
      </c>
      <c r="J156" s="20"/>
      <c r="K156" s="79"/>
      <c r="L156" s="79"/>
      <c r="M156" s="79"/>
      <c r="N156" s="271"/>
      <c r="O156" s="274"/>
      <c r="P156" s="493"/>
      <c r="Q156" s="281"/>
      <c r="R156" s="505"/>
      <c r="S156" s="505"/>
      <c r="T156" s="507"/>
      <c r="U156" s="158"/>
    </row>
    <row r="157" spans="1:21" ht="18" customHeight="1" x14ac:dyDescent="0.25">
      <c r="A157" s="1571"/>
      <c r="B157" s="1572"/>
      <c r="C157" s="1573"/>
      <c r="D157" s="1574"/>
      <c r="E157" s="1575"/>
      <c r="F157" s="1566" t="s">
        <v>468</v>
      </c>
      <c r="G157" s="1578" t="s">
        <v>467</v>
      </c>
      <c r="H157" s="1578" t="s">
        <v>786</v>
      </c>
      <c r="I157" s="1578" t="s">
        <v>341</v>
      </c>
      <c r="J157" s="854" t="s">
        <v>25</v>
      </c>
      <c r="K157" s="639">
        <v>89000</v>
      </c>
      <c r="L157" s="639"/>
      <c r="M157" s="639"/>
      <c r="N157" s="851">
        <v>89000</v>
      </c>
      <c r="O157" s="45"/>
      <c r="P157" s="170"/>
      <c r="Q157" s="1583" t="s">
        <v>466</v>
      </c>
      <c r="R157" s="1592"/>
      <c r="S157" s="1592"/>
      <c r="T157" s="1595"/>
    </row>
    <row r="158" spans="1:21" ht="18" customHeight="1" x14ac:dyDescent="0.25">
      <c r="A158" s="1571"/>
      <c r="B158" s="1572"/>
      <c r="C158" s="1573"/>
      <c r="D158" s="1574"/>
      <c r="E158" s="1575"/>
      <c r="F158" s="1567"/>
      <c r="G158" s="1578"/>
      <c r="H158" s="1578"/>
      <c r="I158" s="1578"/>
      <c r="J158" s="328" t="s">
        <v>333</v>
      </c>
      <c r="K158" s="529"/>
      <c r="L158" s="529"/>
      <c r="M158" s="282"/>
      <c r="N158" s="33"/>
      <c r="O158" s="45"/>
      <c r="P158" s="170"/>
      <c r="Q158" s="1524"/>
      <c r="R158" s="1593"/>
      <c r="S158" s="1593"/>
      <c r="T158" s="1596"/>
    </row>
    <row r="159" spans="1:21" x14ac:dyDescent="0.25">
      <c r="A159" s="360"/>
      <c r="B159" s="340"/>
      <c r="C159" s="322"/>
      <c r="D159" s="339"/>
      <c r="E159" s="320"/>
      <c r="F159" s="319"/>
      <c r="G159" s="318"/>
      <c r="H159" s="318"/>
      <c r="I159" s="318"/>
      <c r="J159" s="313" t="s">
        <v>452</v>
      </c>
      <c r="K159" s="317">
        <f t="shared" ref="K159:P159" si="48">SUM(K157,K158)</f>
        <v>89000</v>
      </c>
      <c r="L159" s="317">
        <f t="shared" si="48"/>
        <v>0</v>
      </c>
      <c r="M159" s="317">
        <f t="shared" si="48"/>
        <v>0</v>
      </c>
      <c r="N159" s="347">
        <f t="shared" si="48"/>
        <v>89000</v>
      </c>
      <c r="O159" s="346">
        <f t="shared" si="48"/>
        <v>0</v>
      </c>
      <c r="P159" s="317">
        <f t="shared" si="48"/>
        <v>0</v>
      </c>
      <c r="Q159" s="314"/>
      <c r="R159" s="313"/>
      <c r="S159" s="313"/>
      <c r="T159" s="312"/>
      <c r="U159" s="158"/>
    </row>
    <row r="160" spans="1:21" ht="18" customHeight="1" x14ac:dyDescent="0.25">
      <c r="A160" s="1571"/>
      <c r="B160" s="1572"/>
      <c r="C160" s="1573"/>
      <c r="D160" s="1574"/>
      <c r="E160" s="1575"/>
      <c r="F160" s="1566" t="s">
        <v>465</v>
      </c>
      <c r="G160" s="1578" t="s">
        <v>458</v>
      </c>
      <c r="H160" s="1578" t="s">
        <v>787</v>
      </c>
      <c r="I160" s="1578" t="s">
        <v>341</v>
      </c>
      <c r="J160" s="854" t="s">
        <v>25</v>
      </c>
      <c r="K160" s="639">
        <v>5000</v>
      </c>
      <c r="L160" s="639"/>
      <c r="M160" s="639"/>
      <c r="N160" s="851">
        <v>5000</v>
      </c>
      <c r="O160" s="640"/>
      <c r="P160" s="851"/>
      <c r="Q160" s="1583" t="s">
        <v>464</v>
      </c>
      <c r="R160" s="1592"/>
      <c r="S160" s="1592"/>
      <c r="T160" s="1595"/>
    </row>
    <row r="161" spans="1:21" ht="18" customHeight="1" x14ac:dyDescent="0.25">
      <c r="A161" s="1571"/>
      <c r="B161" s="1572"/>
      <c r="C161" s="1573"/>
      <c r="D161" s="1574"/>
      <c r="E161" s="1575"/>
      <c r="F161" s="1567"/>
      <c r="G161" s="1578"/>
      <c r="H161" s="1578"/>
      <c r="I161" s="1578"/>
      <c r="J161" s="328" t="s">
        <v>333</v>
      </c>
      <c r="K161" s="529"/>
      <c r="L161" s="529"/>
      <c r="M161" s="529"/>
      <c r="N161" s="33"/>
      <c r="O161" s="32"/>
      <c r="P161" s="46"/>
      <c r="Q161" s="1524"/>
      <c r="R161" s="1593"/>
      <c r="S161" s="1593"/>
      <c r="T161" s="1596"/>
    </row>
    <row r="162" spans="1:21" ht="18" customHeight="1" x14ac:dyDescent="0.25">
      <c r="A162" s="1571"/>
      <c r="B162" s="1572"/>
      <c r="C162" s="1573"/>
      <c r="D162" s="1574"/>
      <c r="E162" s="1575"/>
      <c r="F162" s="1567"/>
      <c r="G162" s="1578"/>
      <c r="H162" s="1578"/>
      <c r="I162" s="1578"/>
      <c r="J162" s="328" t="s">
        <v>286</v>
      </c>
      <c r="K162" s="529"/>
      <c r="L162" s="529"/>
      <c r="M162" s="529"/>
      <c r="N162" s="33"/>
      <c r="O162" s="32"/>
      <c r="P162" s="46"/>
      <c r="Q162" s="1524"/>
      <c r="R162" s="1593"/>
      <c r="S162" s="1593"/>
      <c r="T162" s="1596"/>
    </row>
    <row r="163" spans="1:21" x14ac:dyDescent="0.25">
      <c r="A163" s="1571"/>
      <c r="B163" s="1572"/>
      <c r="C163" s="1573"/>
      <c r="D163" s="1574"/>
      <c r="E163" s="1575"/>
      <c r="F163" s="1567"/>
      <c r="G163" s="1578"/>
      <c r="H163" s="1578"/>
      <c r="I163" s="1578"/>
      <c r="J163" s="30" t="s">
        <v>202</v>
      </c>
      <c r="K163" s="31">
        <v>21800</v>
      </c>
      <c r="L163" s="31"/>
      <c r="M163" s="31"/>
      <c r="N163" s="33">
        <v>21800</v>
      </c>
      <c r="O163" s="32"/>
      <c r="P163" s="47"/>
      <c r="Q163" s="1525"/>
      <c r="R163" s="1594"/>
      <c r="S163" s="1594"/>
      <c r="T163" s="1597"/>
      <c r="U163" s="158"/>
    </row>
    <row r="164" spans="1:21" x14ac:dyDescent="0.25">
      <c r="A164" s="360"/>
      <c r="B164" s="340"/>
      <c r="C164" s="322"/>
      <c r="D164" s="339"/>
      <c r="E164" s="320"/>
      <c r="F164" s="319"/>
      <c r="G164" s="318"/>
      <c r="H164" s="318"/>
      <c r="I164" s="318"/>
      <c r="J164" s="313" t="s">
        <v>452</v>
      </c>
      <c r="K164" s="317">
        <f t="shared" ref="K164:P164" si="49">SUM(K160,K161,K162,K163,)</f>
        <v>26800</v>
      </c>
      <c r="L164" s="317">
        <f t="shared" si="49"/>
        <v>0</v>
      </c>
      <c r="M164" s="317">
        <f t="shared" si="49"/>
        <v>0</v>
      </c>
      <c r="N164" s="347">
        <f t="shared" si="49"/>
        <v>26800</v>
      </c>
      <c r="O164" s="346">
        <f t="shared" si="49"/>
        <v>0</v>
      </c>
      <c r="P164" s="317">
        <f t="shared" si="49"/>
        <v>0</v>
      </c>
      <c r="Q164" s="337"/>
      <c r="R164" s="336"/>
      <c r="S164" s="336"/>
      <c r="T164" s="335"/>
    </row>
    <row r="165" spans="1:21" ht="23.45" customHeight="1" x14ac:dyDescent="0.25">
      <c r="A165" s="1584"/>
      <c r="B165" s="1562"/>
      <c r="C165" s="1563"/>
      <c r="D165" s="1564"/>
      <c r="E165" s="1565"/>
      <c r="F165" s="1566" t="s">
        <v>463</v>
      </c>
      <c r="G165" s="1569" t="s">
        <v>462</v>
      </c>
      <c r="H165" s="1569" t="s">
        <v>788</v>
      </c>
      <c r="I165" s="1569" t="s">
        <v>336</v>
      </c>
      <c r="J165" s="854" t="s">
        <v>25</v>
      </c>
      <c r="K165" s="639">
        <v>6000</v>
      </c>
      <c r="L165" s="639">
        <v>6000</v>
      </c>
      <c r="M165" s="639"/>
      <c r="N165" s="851"/>
      <c r="O165" s="640"/>
      <c r="P165" s="170"/>
      <c r="Q165" s="1583" t="s">
        <v>256</v>
      </c>
      <c r="R165" s="1592"/>
      <c r="S165" s="1592"/>
      <c r="T165" s="1617"/>
    </row>
    <row r="166" spans="1:21" ht="23.45" customHeight="1" x14ac:dyDescent="0.25">
      <c r="A166" s="1612"/>
      <c r="B166" s="1518"/>
      <c r="C166" s="1421"/>
      <c r="D166" s="1418"/>
      <c r="E166" s="1400"/>
      <c r="F166" s="1567"/>
      <c r="G166" s="1395"/>
      <c r="H166" s="1395"/>
      <c r="I166" s="1395"/>
      <c r="J166" s="854" t="s">
        <v>333</v>
      </c>
      <c r="K166" s="639">
        <v>42300</v>
      </c>
      <c r="L166" s="639"/>
      <c r="M166" s="639"/>
      <c r="N166" s="851">
        <v>42300</v>
      </c>
      <c r="O166" s="640"/>
      <c r="P166" s="170"/>
      <c r="Q166" s="1524"/>
      <c r="R166" s="1593"/>
      <c r="S166" s="1593"/>
      <c r="T166" s="1617"/>
    </row>
    <row r="167" spans="1:21" ht="17.45" customHeight="1" x14ac:dyDescent="0.25">
      <c r="A167" s="1585"/>
      <c r="B167" s="1538"/>
      <c r="C167" s="1412"/>
      <c r="D167" s="1417"/>
      <c r="E167" s="1399"/>
      <c r="F167" s="1568"/>
      <c r="G167" s="1394"/>
      <c r="H167" s="1394"/>
      <c r="I167" s="1394"/>
      <c r="J167" s="328" t="s">
        <v>202</v>
      </c>
      <c r="K167" s="529"/>
      <c r="L167" s="529"/>
      <c r="M167" s="529"/>
      <c r="N167" s="33"/>
      <c r="O167" s="32"/>
      <c r="P167" s="34"/>
      <c r="Q167" s="1524"/>
      <c r="R167" s="1594"/>
      <c r="S167" s="1594"/>
      <c r="T167" s="1617"/>
    </row>
    <row r="168" spans="1:21" x14ac:dyDescent="0.25">
      <c r="A168" s="360"/>
      <c r="B168" s="340"/>
      <c r="C168" s="322"/>
      <c r="D168" s="339"/>
      <c r="E168" s="320"/>
      <c r="F168" s="319"/>
      <c r="G168" s="318"/>
      <c r="H168" s="318"/>
      <c r="I168" s="318"/>
      <c r="J168" s="313" t="s">
        <v>452</v>
      </c>
      <c r="K168" s="317">
        <f>SUM(K165, K166,K167,)</f>
        <v>48300</v>
      </c>
      <c r="L168" s="529"/>
      <c r="M168" s="317">
        <f t="shared" ref="M168:P168" si="50">SUM(M165, M166,M167,)</f>
        <v>0</v>
      </c>
      <c r="N168" s="347">
        <f t="shared" si="50"/>
        <v>42300</v>
      </c>
      <c r="O168" s="346">
        <f t="shared" si="50"/>
        <v>0</v>
      </c>
      <c r="P168" s="317">
        <f t="shared" si="50"/>
        <v>0</v>
      </c>
      <c r="Q168" s="314"/>
      <c r="R168" s="313"/>
      <c r="S168" s="313"/>
      <c r="T168" s="312"/>
      <c r="U168" s="158"/>
    </row>
    <row r="169" spans="1:21" ht="18" customHeight="1" x14ac:dyDescent="0.25">
      <c r="A169" s="1571"/>
      <c r="B169" s="1572"/>
      <c r="C169" s="1573"/>
      <c r="D169" s="1574"/>
      <c r="E169" s="1575"/>
      <c r="F169" s="1566" t="s">
        <v>461</v>
      </c>
      <c r="G169" s="1578" t="s">
        <v>458</v>
      </c>
      <c r="H169" s="1578" t="s">
        <v>789</v>
      </c>
      <c r="I169" s="1578" t="s">
        <v>460</v>
      </c>
      <c r="J169" s="328" t="s">
        <v>25</v>
      </c>
      <c r="K169" s="529"/>
      <c r="L169" s="529"/>
      <c r="M169" s="529"/>
      <c r="N169" s="528"/>
      <c r="O169" s="45"/>
      <c r="P169" s="170"/>
      <c r="Q169" s="1583" t="s">
        <v>256</v>
      </c>
      <c r="R169" s="1592"/>
      <c r="S169" s="1592"/>
      <c r="T169" s="1595"/>
    </row>
    <row r="170" spans="1:21" ht="18" customHeight="1" x14ac:dyDescent="0.25">
      <c r="A170" s="1571"/>
      <c r="B170" s="1572"/>
      <c r="C170" s="1573"/>
      <c r="D170" s="1574"/>
      <c r="E170" s="1575"/>
      <c r="F170" s="1567"/>
      <c r="G170" s="1578"/>
      <c r="H170" s="1578"/>
      <c r="I170" s="1578"/>
      <c r="J170" s="328" t="s">
        <v>100</v>
      </c>
      <c r="K170" s="529"/>
      <c r="L170" s="529"/>
      <c r="M170" s="529"/>
      <c r="N170" s="33"/>
      <c r="O170" s="32"/>
      <c r="P170" s="46"/>
      <c r="Q170" s="1524"/>
      <c r="R170" s="1593"/>
      <c r="S170" s="1593"/>
      <c r="T170" s="1596"/>
    </row>
    <row r="171" spans="1:21" x14ac:dyDescent="0.25">
      <c r="A171" s="1571"/>
      <c r="B171" s="1572"/>
      <c r="C171" s="1573"/>
      <c r="D171" s="1574"/>
      <c r="E171" s="1575"/>
      <c r="F171" s="1567"/>
      <c r="G171" s="1578"/>
      <c r="H171" s="1578"/>
      <c r="I171" s="1578"/>
      <c r="J171" s="30" t="s">
        <v>202</v>
      </c>
      <c r="K171" s="31"/>
      <c r="L171" s="31"/>
      <c r="M171" s="31"/>
      <c r="N171" s="33"/>
      <c r="O171" s="32"/>
      <c r="P171" s="47"/>
      <c r="Q171" s="1525"/>
      <c r="R171" s="1594"/>
      <c r="S171" s="1594"/>
      <c r="T171" s="1597"/>
      <c r="U171" s="158"/>
    </row>
    <row r="172" spans="1:21" x14ac:dyDescent="0.25">
      <c r="A172" s="360"/>
      <c r="B172" s="340"/>
      <c r="C172" s="322"/>
      <c r="D172" s="339"/>
      <c r="E172" s="320"/>
      <c r="F172" s="319"/>
      <c r="G172" s="318"/>
      <c r="H172" s="318"/>
      <c r="I172" s="318"/>
      <c r="J172" s="313" t="s">
        <v>452</v>
      </c>
      <c r="K172" s="317">
        <f t="shared" ref="K172:P172" si="51">SUM(K169,K170,K171,)</f>
        <v>0</v>
      </c>
      <c r="L172" s="317">
        <f t="shared" si="51"/>
        <v>0</v>
      </c>
      <c r="M172" s="317">
        <f t="shared" si="51"/>
        <v>0</v>
      </c>
      <c r="N172" s="347">
        <f t="shared" si="51"/>
        <v>0</v>
      </c>
      <c r="O172" s="346">
        <f t="shared" si="51"/>
        <v>0</v>
      </c>
      <c r="P172" s="317">
        <f t="shared" si="51"/>
        <v>0</v>
      </c>
      <c r="Q172" s="345"/>
      <c r="R172" s="344"/>
      <c r="S172" s="344"/>
      <c r="T172" s="343"/>
    </row>
    <row r="173" spans="1:21" ht="19.149999999999999" customHeight="1" x14ac:dyDescent="0.25">
      <c r="A173" s="1571"/>
      <c r="B173" s="1572"/>
      <c r="C173" s="1573"/>
      <c r="D173" s="1574"/>
      <c r="E173" s="1575"/>
      <c r="F173" s="1566" t="s">
        <v>459</v>
      </c>
      <c r="G173" s="1578" t="s">
        <v>458</v>
      </c>
      <c r="H173" s="1578" t="s">
        <v>790</v>
      </c>
      <c r="I173" s="1578" t="s">
        <v>457</v>
      </c>
      <c r="J173" s="328" t="s">
        <v>25</v>
      </c>
      <c r="K173" s="529"/>
      <c r="L173" s="529"/>
      <c r="M173" s="529"/>
      <c r="N173" s="528"/>
      <c r="O173" s="45"/>
      <c r="P173" s="170"/>
      <c r="Q173" s="303"/>
      <c r="R173" s="342"/>
      <c r="S173" s="342"/>
      <c r="T173" s="341"/>
    </row>
    <row r="174" spans="1:21" ht="19.899999999999999" customHeight="1" x14ac:dyDescent="0.25">
      <c r="A174" s="1571"/>
      <c r="B174" s="1572"/>
      <c r="C174" s="1573"/>
      <c r="D174" s="1574"/>
      <c r="E174" s="1575"/>
      <c r="F174" s="1567"/>
      <c r="G174" s="1578"/>
      <c r="H174" s="1578"/>
      <c r="I174" s="1578"/>
      <c r="J174" s="328" t="s">
        <v>202</v>
      </c>
      <c r="K174" s="529">
        <v>8600</v>
      </c>
      <c r="L174" s="529"/>
      <c r="M174" s="529"/>
      <c r="N174" s="33">
        <v>8600</v>
      </c>
      <c r="O174" s="32"/>
      <c r="P174" s="34"/>
      <c r="Q174" s="303" t="s">
        <v>256</v>
      </c>
      <c r="R174" s="342"/>
      <c r="S174" s="342"/>
      <c r="T174" s="341"/>
    </row>
    <row r="175" spans="1:21" x14ac:dyDescent="0.25">
      <c r="A175" s="360"/>
      <c r="B175" s="340"/>
      <c r="C175" s="322"/>
      <c r="D175" s="339"/>
      <c r="E175" s="320"/>
      <c r="F175" s="319"/>
      <c r="G175" s="318"/>
      <c r="H175" s="318"/>
      <c r="I175" s="318"/>
      <c r="J175" s="313" t="s">
        <v>452</v>
      </c>
      <c r="K175" s="317">
        <f t="shared" ref="K175:P175" si="52">SUM(K173,K174,)</f>
        <v>8600</v>
      </c>
      <c r="L175" s="317">
        <f t="shared" si="52"/>
        <v>0</v>
      </c>
      <c r="M175" s="317">
        <f t="shared" si="52"/>
        <v>0</v>
      </c>
      <c r="N175" s="347">
        <f t="shared" si="52"/>
        <v>8600</v>
      </c>
      <c r="O175" s="346">
        <f t="shared" si="52"/>
        <v>0</v>
      </c>
      <c r="P175" s="317">
        <f t="shared" si="52"/>
        <v>0</v>
      </c>
      <c r="Q175" s="337"/>
      <c r="R175" s="336"/>
      <c r="S175" s="336"/>
      <c r="T175" s="335"/>
    </row>
    <row r="176" spans="1:21" ht="42" customHeight="1" x14ac:dyDescent="0.25">
      <c r="A176" s="511"/>
      <c r="B176" s="500"/>
      <c r="C176" s="501"/>
      <c r="D176" s="502"/>
      <c r="E176" s="503"/>
      <c r="F176" s="498" t="s">
        <v>456</v>
      </c>
      <c r="G176" s="499" t="s">
        <v>455</v>
      </c>
      <c r="H176" s="499" t="s">
        <v>56</v>
      </c>
      <c r="I176" s="499" t="s">
        <v>341</v>
      </c>
      <c r="J176" s="328" t="s">
        <v>448</v>
      </c>
      <c r="K176" s="529"/>
      <c r="L176" s="529"/>
      <c r="M176" s="529"/>
      <c r="N176" s="528"/>
      <c r="O176" s="45"/>
      <c r="P176" s="170"/>
      <c r="Q176" s="508" t="s">
        <v>454</v>
      </c>
      <c r="R176" s="504"/>
      <c r="S176" s="504"/>
      <c r="T176" s="506"/>
    </row>
    <row r="177" spans="1:21" x14ac:dyDescent="0.25">
      <c r="A177" s="360"/>
      <c r="B177" s="323"/>
      <c r="C177" s="322"/>
      <c r="D177" s="321"/>
      <c r="E177" s="320"/>
      <c r="F177" s="319"/>
      <c r="G177" s="318"/>
      <c r="H177" s="318"/>
      <c r="I177" s="318"/>
      <c r="J177" s="313" t="s">
        <v>452</v>
      </c>
      <c r="K177" s="315">
        <f t="shared" ref="K177:P177" si="53">SUM(K176,)</f>
        <v>0</v>
      </c>
      <c r="L177" s="317">
        <f t="shared" si="53"/>
        <v>0</v>
      </c>
      <c r="M177" s="315">
        <f t="shared" si="53"/>
        <v>0</v>
      </c>
      <c r="N177" s="521">
        <f t="shared" si="53"/>
        <v>0</v>
      </c>
      <c r="O177" s="346">
        <f t="shared" si="53"/>
        <v>0</v>
      </c>
      <c r="P177" s="315">
        <f t="shared" si="53"/>
        <v>0</v>
      </c>
      <c r="Q177" s="314"/>
      <c r="R177" s="313"/>
      <c r="S177" s="313"/>
      <c r="T177" s="312"/>
      <c r="U177" s="158"/>
    </row>
    <row r="178" spans="1:21" ht="42" customHeight="1" x14ac:dyDescent="0.25">
      <c r="A178" s="511"/>
      <c r="B178" s="500"/>
      <c r="C178" s="501"/>
      <c r="D178" s="502"/>
      <c r="E178" s="503"/>
      <c r="F178" s="498" t="s">
        <v>714</v>
      </c>
      <c r="G178" s="499" t="s">
        <v>453</v>
      </c>
      <c r="H178" s="499" t="s">
        <v>56</v>
      </c>
      <c r="I178" s="499" t="s">
        <v>341</v>
      </c>
      <c r="J178" s="854" t="s">
        <v>25</v>
      </c>
      <c r="K178" s="639">
        <v>2000</v>
      </c>
      <c r="L178" s="639"/>
      <c r="M178" s="639"/>
      <c r="N178" s="851">
        <v>2000</v>
      </c>
      <c r="O178" s="640"/>
      <c r="P178" s="170"/>
      <c r="Q178" s="508" t="s">
        <v>256</v>
      </c>
      <c r="R178" s="504"/>
      <c r="S178" s="504"/>
      <c r="T178" s="506"/>
    </row>
    <row r="179" spans="1:21" x14ac:dyDescent="0.25">
      <c r="A179" s="360"/>
      <c r="B179" s="323"/>
      <c r="C179" s="322"/>
      <c r="D179" s="321"/>
      <c r="E179" s="320"/>
      <c r="F179" s="319"/>
      <c r="G179" s="318"/>
      <c r="H179" s="318"/>
      <c r="I179" s="318"/>
      <c r="J179" s="313" t="s">
        <v>452</v>
      </c>
      <c r="K179" s="315">
        <f t="shared" ref="K179:P179" si="54">SUM(K178,)</f>
        <v>2000</v>
      </c>
      <c r="L179" s="317">
        <f t="shared" si="54"/>
        <v>0</v>
      </c>
      <c r="M179" s="315">
        <f t="shared" si="54"/>
        <v>0</v>
      </c>
      <c r="N179" s="521">
        <f t="shared" si="54"/>
        <v>2000</v>
      </c>
      <c r="O179" s="346">
        <f t="shared" si="54"/>
        <v>0</v>
      </c>
      <c r="P179" s="315">
        <f t="shared" si="54"/>
        <v>0</v>
      </c>
      <c r="Q179" s="314"/>
      <c r="R179" s="313"/>
      <c r="S179" s="313"/>
      <c r="T179" s="312"/>
      <c r="U179" s="158"/>
    </row>
    <row r="180" spans="1:21" ht="15" customHeight="1" thickBot="1" x14ac:dyDescent="0.3">
      <c r="A180" s="477"/>
      <c r="B180" s="479"/>
      <c r="C180" s="481"/>
      <c r="D180" s="483"/>
      <c r="E180" s="488"/>
      <c r="F180" s="474"/>
      <c r="G180" s="475"/>
      <c r="H180" s="475"/>
      <c r="I180" s="476"/>
      <c r="J180" s="15" t="s">
        <v>26</v>
      </c>
      <c r="K180" s="16">
        <f t="shared" ref="K180:P180" si="55">SUM(K156,K159,K164,K168,K172,K175,K177,K179)</f>
        <v>174700</v>
      </c>
      <c r="L180" s="16">
        <f t="shared" si="55"/>
        <v>0</v>
      </c>
      <c r="M180" s="16">
        <f t="shared" si="55"/>
        <v>0</v>
      </c>
      <c r="N180" s="42">
        <f t="shared" si="55"/>
        <v>168700</v>
      </c>
      <c r="O180" s="44">
        <f t="shared" si="55"/>
        <v>0</v>
      </c>
      <c r="P180" s="16">
        <f t="shared" si="55"/>
        <v>0</v>
      </c>
      <c r="Q180" s="311"/>
      <c r="R180" s="310"/>
      <c r="S180" s="310"/>
      <c r="T180" s="309"/>
    </row>
    <row r="181" spans="1:21" ht="15.75" thickBot="1" x14ac:dyDescent="0.3">
      <c r="A181" s="8" t="s">
        <v>31</v>
      </c>
      <c r="B181" s="308" t="s">
        <v>24</v>
      </c>
      <c r="C181" s="13" t="s">
        <v>27</v>
      </c>
      <c r="D181" s="39" t="s">
        <v>49</v>
      </c>
      <c r="E181" s="1492" t="s">
        <v>451</v>
      </c>
      <c r="F181" s="1493"/>
      <c r="G181" s="1493"/>
      <c r="H181" s="1493"/>
      <c r="I181" s="1493"/>
      <c r="J181" s="1494"/>
      <c r="K181" s="27">
        <f t="shared" ref="K181:P181" si="56">SUM(K180)</f>
        <v>174700</v>
      </c>
      <c r="L181" s="27">
        <f t="shared" si="56"/>
        <v>0</v>
      </c>
      <c r="M181" s="27">
        <f t="shared" si="56"/>
        <v>0</v>
      </c>
      <c r="N181" s="27">
        <f t="shared" si="56"/>
        <v>168700</v>
      </c>
      <c r="O181" s="27">
        <f t="shared" si="56"/>
        <v>0</v>
      </c>
      <c r="P181" s="27">
        <f t="shared" si="56"/>
        <v>0</v>
      </c>
      <c r="Q181" s="37"/>
      <c r="R181" s="38"/>
      <c r="S181" s="28"/>
      <c r="T181" s="29"/>
    </row>
    <row r="182" spans="1:21" ht="15.75" thickBot="1" x14ac:dyDescent="0.3">
      <c r="A182" s="116" t="s">
        <v>31</v>
      </c>
      <c r="B182" s="146" t="s">
        <v>24</v>
      </c>
      <c r="C182" s="13" t="s">
        <v>27</v>
      </c>
      <c r="D182" s="48"/>
      <c r="E182" s="1495" t="s">
        <v>450</v>
      </c>
      <c r="F182" s="1496"/>
      <c r="G182" s="1496"/>
      <c r="H182" s="1496"/>
      <c r="I182" s="1496"/>
      <c r="J182" s="1497"/>
      <c r="K182" s="49">
        <f t="shared" ref="K182:P182" si="57">SUM(K40,K52,K70,K140,K154,K181,)</f>
        <v>1974400</v>
      </c>
      <c r="L182" s="49">
        <f t="shared" si="57"/>
        <v>284500</v>
      </c>
      <c r="M182" s="49">
        <f t="shared" si="57"/>
        <v>0</v>
      </c>
      <c r="N182" s="49">
        <f t="shared" si="57"/>
        <v>1684000</v>
      </c>
      <c r="O182" s="49">
        <f t="shared" si="57"/>
        <v>103600</v>
      </c>
      <c r="P182" s="49">
        <f t="shared" si="57"/>
        <v>58000</v>
      </c>
      <c r="Q182" s="307"/>
      <c r="R182" s="306"/>
      <c r="S182" s="52"/>
      <c r="T182" s="53"/>
    </row>
    <row r="183" spans="1:21" ht="15.75" thickBot="1" x14ac:dyDescent="0.3">
      <c r="A183" s="8" t="s">
        <v>31</v>
      </c>
      <c r="B183" s="146" t="s">
        <v>24</v>
      </c>
      <c r="C183" s="54"/>
      <c r="D183" s="55"/>
      <c r="E183" s="1487" t="s">
        <v>26</v>
      </c>
      <c r="F183" s="1488"/>
      <c r="G183" s="1488"/>
      <c r="H183" s="1488"/>
      <c r="I183" s="1488"/>
      <c r="J183" s="1489"/>
      <c r="K183" s="56">
        <f t="shared" ref="K183:P183" si="58">SUM(K15,K182)</f>
        <v>1979400</v>
      </c>
      <c r="L183" s="56">
        <f t="shared" si="58"/>
        <v>289500</v>
      </c>
      <c r="M183" s="56">
        <f t="shared" si="58"/>
        <v>0</v>
      </c>
      <c r="N183" s="56">
        <f t="shared" si="58"/>
        <v>1684000</v>
      </c>
      <c r="O183" s="56">
        <f t="shared" si="58"/>
        <v>103600</v>
      </c>
      <c r="P183" s="56">
        <f t="shared" si="58"/>
        <v>58000</v>
      </c>
      <c r="Q183" s="57"/>
      <c r="R183" s="58"/>
      <c r="S183" s="59"/>
      <c r="T183" s="60"/>
    </row>
    <row r="186" spans="1:21" ht="39" thickBot="1" x14ac:dyDescent="0.3">
      <c r="F186" s="612" t="s">
        <v>111</v>
      </c>
      <c r="G186" s="62" t="s">
        <v>25</v>
      </c>
      <c r="H186" s="535">
        <f>SUM(K12,K19,K27,K31,K35,K43,K47,K55,K61,K73,K75,K77,K80,K82,K87,K89,K92,K100,K108,K114,K125,K131,K136,K149,K157,K160,K165,K169,K173,K178)</f>
        <v>516000</v>
      </c>
      <c r="I186" s="535">
        <f t="shared" ref="I186:K186" si="59">SUM(L12,L19,L27,L31,L35,L43,L47,L55,L61,L73,L75,L77,L80,L82,L87,L89,L92,L100,L108,L114,L125,L131,L136,L149,L157,L160,L165,L169,L173,L178)</f>
        <v>72500</v>
      </c>
      <c r="J186" s="535">
        <f t="shared" si="59"/>
        <v>0</v>
      </c>
      <c r="K186" s="535">
        <f t="shared" si="59"/>
        <v>443500</v>
      </c>
    </row>
    <row r="187" spans="1:21" ht="26.25" thickBot="1" x14ac:dyDescent="0.3">
      <c r="F187" s="612" t="s">
        <v>449</v>
      </c>
      <c r="G187" s="62" t="s">
        <v>448</v>
      </c>
      <c r="H187" s="468">
        <f>SUM(K49,K176)</f>
        <v>0</v>
      </c>
      <c r="I187" s="468">
        <f t="shared" ref="I187:K187" si="60">SUM(L49,L176)</f>
        <v>0</v>
      </c>
      <c r="J187" s="468">
        <f t="shared" si="60"/>
        <v>0</v>
      </c>
      <c r="K187" s="468">
        <f t="shared" si="60"/>
        <v>0</v>
      </c>
      <c r="L187" s="305"/>
    </row>
    <row r="188" spans="1:21" ht="38.25" x14ac:dyDescent="0.25">
      <c r="F188" s="612" t="s">
        <v>334</v>
      </c>
      <c r="G188" s="62" t="s">
        <v>333</v>
      </c>
      <c r="H188" s="468">
        <f>SUM(K48,K74,K78,K86,K90,K93,K99,K115,K132,K158,K161,K166)</f>
        <v>554300</v>
      </c>
      <c r="I188" s="468">
        <f t="shared" ref="I188:K188" si="61">SUM(L48,L74,L78,L86,L90,L93,L99,L115,L132,L158,L161,L166)</f>
        <v>0</v>
      </c>
      <c r="J188" s="468">
        <f t="shared" si="61"/>
        <v>0</v>
      </c>
      <c r="K188" s="468">
        <f t="shared" si="61"/>
        <v>554300</v>
      </c>
    </row>
    <row r="189" spans="1:21" ht="25.5" x14ac:dyDescent="0.25">
      <c r="F189" s="612" t="s">
        <v>262</v>
      </c>
      <c r="G189" s="62" t="s">
        <v>261</v>
      </c>
      <c r="H189" s="468">
        <f>SUM(K21,K28,K32,K36,K44,K83,K101,K104,K110,K111,K116,K117,K133,K162)</f>
        <v>0</v>
      </c>
      <c r="I189" s="468">
        <f t="shared" ref="I189:K189" si="62">SUM(L21,L28,L32,L36,L44,L83,L101,L104,L110,L111,L116,L117,L133,L162)</f>
        <v>0</v>
      </c>
      <c r="J189" s="468">
        <f t="shared" si="62"/>
        <v>0</v>
      </c>
      <c r="K189" s="468">
        <f t="shared" si="62"/>
        <v>0</v>
      </c>
    </row>
    <row r="190" spans="1:21" ht="25.5" x14ac:dyDescent="0.25">
      <c r="F190" s="614" t="s">
        <v>114</v>
      </c>
      <c r="G190" s="64"/>
      <c r="H190" s="469">
        <f>SUM(H189,H188,H187,H186)</f>
        <v>1070300</v>
      </c>
      <c r="I190" s="469">
        <f>SUM(I186,I189,I188,I187)</f>
        <v>72500</v>
      </c>
      <c r="J190" s="469">
        <f>SUM(J189,J188,J187,J186)</f>
        <v>0</v>
      </c>
      <c r="K190" s="469">
        <f>SUM(K189,K188,K187,K186)</f>
        <v>997800</v>
      </c>
    </row>
    <row r="191" spans="1:21" ht="25.5" x14ac:dyDescent="0.25">
      <c r="F191" s="612" t="s">
        <v>259</v>
      </c>
      <c r="G191" s="62" t="s">
        <v>202</v>
      </c>
      <c r="H191" s="468">
        <f>SUM(K23,K22,K29,K33,K37,K45,K57,K84,K103,K112,K119,K134,K137,K163,K174)</f>
        <v>868700</v>
      </c>
      <c r="I191" s="468">
        <f t="shared" ref="I191:K191" si="63">SUM(L23,L22,L29,L33,L37,L45,L57,L84,L103,L112,L119,L134,L137,L163,L174)</f>
        <v>202400</v>
      </c>
      <c r="J191" s="468">
        <f t="shared" si="63"/>
        <v>0</v>
      </c>
      <c r="K191" s="468">
        <f t="shared" si="63"/>
        <v>666400</v>
      </c>
    </row>
    <row r="192" spans="1:21" x14ac:dyDescent="0.25">
      <c r="F192" s="612" t="s">
        <v>447</v>
      </c>
      <c r="G192" s="62" t="s">
        <v>100</v>
      </c>
      <c r="H192" s="468">
        <f>SUM(K20,K56,K102,K109,K118,K126,K170)</f>
        <v>40400</v>
      </c>
      <c r="I192" s="468">
        <f t="shared" ref="I192:K192" si="64">SUM(L20,L56,L102,L109,L118,L126,L170)</f>
        <v>20600</v>
      </c>
      <c r="J192" s="468">
        <f t="shared" si="64"/>
        <v>0</v>
      </c>
      <c r="K192" s="468">
        <f t="shared" si="64"/>
        <v>19800</v>
      </c>
    </row>
    <row r="193" spans="6:11" x14ac:dyDescent="0.25">
      <c r="F193" s="615" t="s">
        <v>260</v>
      </c>
      <c r="G193" s="65"/>
      <c r="H193" s="536">
        <f>SUM(H192,H191,H190)</f>
        <v>1979400</v>
      </c>
      <c r="I193" s="470">
        <f>SUM(I190,I191,I192)</f>
        <v>295500</v>
      </c>
      <c r="J193" s="470">
        <f>SUM(J192,J191,J190)</f>
        <v>0</v>
      </c>
      <c r="K193" s="470">
        <f>SUM(K192,K191,K190)</f>
        <v>1684000</v>
      </c>
    </row>
  </sheetData>
  <mergeCells count="369">
    <mergeCell ref="G92:G93"/>
    <mergeCell ref="H92:H93"/>
    <mergeCell ref="I92:I93"/>
    <mergeCell ref="Q92:Q93"/>
    <mergeCell ref="R92:R93"/>
    <mergeCell ref="S92:S93"/>
    <mergeCell ref="E181:J181"/>
    <mergeCell ref="A165:A167"/>
    <mergeCell ref="B165:B167"/>
    <mergeCell ref="C165:C167"/>
    <mergeCell ref="D165:D167"/>
    <mergeCell ref="E165:E167"/>
    <mergeCell ref="F165:F167"/>
    <mergeCell ref="G165:G167"/>
    <mergeCell ref="G173:G174"/>
    <mergeCell ref="H173:H174"/>
    <mergeCell ref="I173:I174"/>
    <mergeCell ref="H165:H167"/>
    <mergeCell ref="I165:I167"/>
    <mergeCell ref="A173:A174"/>
    <mergeCell ref="B173:B174"/>
    <mergeCell ref="C173:C174"/>
    <mergeCell ref="D173:D174"/>
    <mergeCell ref="E173:E174"/>
    <mergeCell ref="F173:F174"/>
    <mergeCell ref="H169:H171"/>
    <mergeCell ref="I169:I171"/>
    <mergeCell ref="F169:F171"/>
    <mergeCell ref="G169:G171"/>
    <mergeCell ref="S165:S167"/>
    <mergeCell ref="T165:T167"/>
    <mergeCell ref="A169:A171"/>
    <mergeCell ref="B169:B171"/>
    <mergeCell ref="C169:C171"/>
    <mergeCell ref="D169:D171"/>
    <mergeCell ref="E169:E171"/>
    <mergeCell ref="T160:T163"/>
    <mergeCell ref="E155:T155"/>
    <mergeCell ref="Q160:Q163"/>
    <mergeCell ref="R160:R163"/>
    <mergeCell ref="S160:S163"/>
    <mergeCell ref="Q165:Q167"/>
    <mergeCell ref="R165:R167"/>
    <mergeCell ref="Q169:Q171"/>
    <mergeCell ref="R169:R171"/>
    <mergeCell ref="S169:S171"/>
    <mergeCell ref="T169:T171"/>
    <mergeCell ref="G160:G163"/>
    <mergeCell ref="G157:G158"/>
    <mergeCell ref="H160:H163"/>
    <mergeCell ref="I160:I163"/>
    <mergeCell ref="Q157:Q158"/>
    <mergeCell ref="R157:R158"/>
    <mergeCell ref="S157:S158"/>
    <mergeCell ref="T157:T158"/>
    <mergeCell ref="H157:H158"/>
    <mergeCell ref="I157:I158"/>
    <mergeCell ref="A160:A163"/>
    <mergeCell ref="B160:B163"/>
    <mergeCell ref="C160:C163"/>
    <mergeCell ref="D160:D163"/>
    <mergeCell ref="E160:E163"/>
    <mergeCell ref="F160:F163"/>
    <mergeCell ref="A149:A150"/>
    <mergeCell ref="B149:B150"/>
    <mergeCell ref="C149:C150"/>
    <mergeCell ref="D149:D150"/>
    <mergeCell ref="E149:E150"/>
    <mergeCell ref="F149:F150"/>
    <mergeCell ref="A157:A158"/>
    <mergeCell ref="B157:B158"/>
    <mergeCell ref="C157:C158"/>
    <mergeCell ref="D157:D158"/>
    <mergeCell ref="E157:E158"/>
    <mergeCell ref="F157:F158"/>
    <mergeCell ref="E154:J154"/>
    <mergeCell ref="G149:G150"/>
    <mergeCell ref="R131:R134"/>
    <mergeCell ref="S131:S134"/>
    <mergeCell ref="T131:T134"/>
    <mergeCell ref="Q136:Q137"/>
    <mergeCell ref="R136:R137"/>
    <mergeCell ref="S136:S137"/>
    <mergeCell ref="T136:T137"/>
    <mergeCell ref="H149:H150"/>
    <mergeCell ref="I149:I150"/>
    <mergeCell ref="Q149:Q150"/>
    <mergeCell ref="R149:R150"/>
    <mergeCell ref="S149:S150"/>
    <mergeCell ref="T149:T150"/>
    <mergeCell ref="A131:A134"/>
    <mergeCell ref="B131:B134"/>
    <mergeCell ref="C131:C134"/>
    <mergeCell ref="D131:D134"/>
    <mergeCell ref="E131:E134"/>
    <mergeCell ref="F131:F134"/>
    <mergeCell ref="G136:G137"/>
    <mergeCell ref="H136:H137"/>
    <mergeCell ref="I136:I137"/>
    <mergeCell ref="G131:G134"/>
    <mergeCell ref="H131:H134"/>
    <mergeCell ref="I131:I134"/>
    <mergeCell ref="A136:A137"/>
    <mergeCell ref="B136:B137"/>
    <mergeCell ref="C136:C137"/>
    <mergeCell ref="D136:D137"/>
    <mergeCell ref="E136:E137"/>
    <mergeCell ref="F136:F137"/>
    <mergeCell ref="A12:A13"/>
    <mergeCell ref="B12:B13"/>
    <mergeCell ref="C12:C13"/>
    <mergeCell ref="D12:D13"/>
    <mergeCell ref="E12:E13"/>
    <mergeCell ref="F12:F13"/>
    <mergeCell ref="G12:G13"/>
    <mergeCell ref="H12:H13"/>
    <mergeCell ref="A125:A127"/>
    <mergeCell ref="B125:B127"/>
    <mergeCell ref="C125:C127"/>
    <mergeCell ref="D125:D127"/>
    <mergeCell ref="E125:E127"/>
    <mergeCell ref="F125:F127"/>
    <mergeCell ref="A114:A119"/>
    <mergeCell ref="G125:G127"/>
    <mergeCell ref="E92:E93"/>
    <mergeCell ref="F89:F90"/>
    <mergeCell ref="E89:E90"/>
    <mergeCell ref="F92:F93"/>
    <mergeCell ref="C89:C90"/>
    <mergeCell ref="B89:B90"/>
    <mergeCell ref="A89:A90"/>
    <mergeCell ref="A92:A93"/>
    <mergeCell ref="A55:A57"/>
    <mergeCell ref="F55:F57"/>
    <mergeCell ref="G55:G57"/>
    <mergeCell ref="A43:A45"/>
    <mergeCell ref="B43:B45"/>
    <mergeCell ref="C43:C45"/>
    <mergeCell ref="D43:D45"/>
    <mergeCell ref="E43:E45"/>
    <mergeCell ref="F43:F45"/>
    <mergeCell ref="A47:A49"/>
    <mergeCell ref="B47:B49"/>
    <mergeCell ref="C47:C49"/>
    <mergeCell ref="D47:D49"/>
    <mergeCell ref="E47:E49"/>
    <mergeCell ref="F47:F49"/>
    <mergeCell ref="G47:G49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N5"/>
    <mergeCell ref="O5:O7"/>
    <mergeCell ref="Q5:T5"/>
    <mergeCell ref="K6:K7"/>
    <mergeCell ref="L6:M6"/>
    <mergeCell ref="N6:N7"/>
    <mergeCell ref="Q6:Q7"/>
    <mergeCell ref="R6:T6"/>
    <mergeCell ref="P5:P7"/>
    <mergeCell ref="I12:I13"/>
    <mergeCell ref="B8:T8"/>
    <mergeCell ref="C9:T9"/>
    <mergeCell ref="D10:T10"/>
    <mergeCell ref="E11:T11"/>
    <mergeCell ref="E182:J182"/>
    <mergeCell ref="E183:J183"/>
    <mergeCell ref="E52:J52"/>
    <mergeCell ref="E15:J15"/>
    <mergeCell ref="D16:T16"/>
    <mergeCell ref="G43:G45"/>
    <mergeCell ref="H43:H45"/>
    <mergeCell ref="I43:I45"/>
    <mergeCell ref="H125:H127"/>
    <mergeCell ref="I125:I127"/>
    <mergeCell ref="T125:T127"/>
    <mergeCell ref="R114:R119"/>
    <mergeCell ref="S114:S119"/>
    <mergeCell ref="Q125:Q127"/>
    <mergeCell ref="R125:R127"/>
    <mergeCell ref="S125:S127"/>
    <mergeCell ref="E140:J140"/>
    <mergeCell ref="E141:T141"/>
    <mergeCell ref="Q131:Q134"/>
    <mergeCell ref="E14:J14"/>
    <mergeCell ref="E53:T53"/>
    <mergeCell ref="B55:B57"/>
    <mergeCell ref="C55:C57"/>
    <mergeCell ref="D55:D57"/>
    <mergeCell ref="E55:E57"/>
    <mergeCell ref="S27:S29"/>
    <mergeCell ref="T27:T29"/>
    <mergeCell ref="Q19:Q23"/>
    <mergeCell ref="E17:T17"/>
    <mergeCell ref="S35:S36"/>
    <mergeCell ref="T35:T36"/>
    <mergeCell ref="H19:H23"/>
    <mergeCell ref="I19:I23"/>
    <mergeCell ref="Q27:Q29"/>
    <mergeCell ref="R27:R29"/>
    <mergeCell ref="Q43:Q45"/>
    <mergeCell ref="R43:R45"/>
    <mergeCell ref="Q35:Q36"/>
    <mergeCell ref="R35:R36"/>
    <mergeCell ref="E40:J40"/>
    <mergeCell ref="G35:G37"/>
    <mergeCell ref="H35:H37"/>
    <mergeCell ref="I35:I37"/>
    <mergeCell ref="A35:A37"/>
    <mergeCell ref="B35:B37"/>
    <mergeCell ref="C35:C37"/>
    <mergeCell ref="D35:D37"/>
    <mergeCell ref="E35:E37"/>
    <mergeCell ref="F35:F37"/>
    <mergeCell ref="T19:T23"/>
    <mergeCell ref="S19:S23"/>
    <mergeCell ref="R19:R23"/>
    <mergeCell ref="A19:A23"/>
    <mergeCell ref="B19:B23"/>
    <mergeCell ref="C19:C23"/>
    <mergeCell ref="D19:D23"/>
    <mergeCell ref="E19:E23"/>
    <mergeCell ref="F19:F23"/>
    <mergeCell ref="G19:G23"/>
    <mergeCell ref="S31:S33"/>
    <mergeCell ref="T31:T33"/>
    <mergeCell ref="A31:A33"/>
    <mergeCell ref="B31:B33"/>
    <mergeCell ref="C31:C33"/>
    <mergeCell ref="D31:D33"/>
    <mergeCell ref="E31:E33"/>
    <mergeCell ref="F31:F33"/>
    <mergeCell ref="A27:A29"/>
    <mergeCell ref="B27:B29"/>
    <mergeCell ref="C27:C29"/>
    <mergeCell ref="D27:D29"/>
    <mergeCell ref="E27:E29"/>
    <mergeCell ref="F27:F29"/>
    <mergeCell ref="G31:G33"/>
    <mergeCell ref="H31:H33"/>
    <mergeCell ref="I31:I33"/>
    <mergeCell ref="G27:G29"/>
    <mergeCell ref="H27:H29"/>
    <mergeCell ref="I27:I29"/>
    <mergeCell ref="Q31:Q33"/>
    <mergeCell ref="R31:R33"/>
    <mergeCell ref="E41:T41"/>
    <mergeCell ref="E74:E75"/>
    <mergeCell ref="F74:F75"/>
    <mergeCell ref="G74:G75"/>
    <mergeCell ref="T43:T45"/>
    <mergeCell ref="T47:T49"/>
    <mergeCell ref="R47:R49"/>
    <mergeCell ref="S47:S49"/>
    <mergeCell ref="H47:H49"/>
    <mergeCell ref="I47:I49"/>
    <mergeCell ref="S43:S45"/>
    <mergeCell ref="Q47:Q49"/>
    <mergeCell ref="H74:H75"/>
    <mergeCell ref="I74:I75"/>
    <mergeCell ref="S82:S84"/>
    <mergeCell ref="T82:T84"/>
    <mergeCell ref="H82:H84"/>
    <mergeCell ref="I82:I84"/>
    <mergeCell ref="H55:H57"/>
    <mergeCell ref="I55:I57"/>
    <mergeCell ref="Q55:Q57"/>
    <mergeCell ref="R55:R57"/>
    <mergeCell ref="S55:S57"/>
    <mergeCell ref="T55:T57"/>
    <mergeCell ref="Q74:Q75"/>
    <mergeCell ref="R74:R75"/>
    <mergeCell ref="S74:S75"/>
    <mergeCell ref="A77:A78"/>
    <mergeCell ref="B77:B78"/>
    <mergeCell ref="C77:C78"/>
    <mergeCell ref="D77:D78"/>
    <mergeCell ref="E77:E78"/>
    <mergeCell ref="F77:F78"/>
    <mergeCell ref="G77:G78"/>
    <mergeCell ref="E70:J70"/>
    <mergeCell ref="E71:T71"/>
    <mergeCell ref="T74:T75"/>
    <mergeCell ref="A74:A75"/>
    <mergeCell ref="B74:B75"/>
    <mergeCell ref="C74:C75"/>
    <mergeCell ref="D74:D75"/>
    <mergeCell ref="H77:H78"/>
    <mergeCell ref="I77:I78"/>
    <mergeCell ref="A82:A84"/>
    <mergeCell ref="B82:B84"/>
    <mergeCell ref="C82:C84"/>
    <mergeCell ref="D82:D84"/>
    <mergeCell ref="E82:E84"/>
    <mergeCell ref="F82:F84"/>
    <mergeCell ref="G82:G84"/>
    <mergeCell ref="Q86:Q87"/>
    <mergeCell ref="R86:R87"/>
    <mergeCell ref="A86:A87"/>
    <mergeCell ref="B86:B87"/>
    <mergeCell ref="C86:C87"/>
    <mergeCell ref="D86:D87"/>
    <mergeCell ref="E86:E87"/>
    <mergeCell ref="F86:F87"/>
    <mergeCell ref="Q82:Q84"/>
    <mergeCell ref="R82:R84"/>
    <mergeCell ref="T99:T104"/>
    <mergeCell ref="A99:A104"/>
    <mergeCell ref="B99:B104"/>
    <mergeCell ref="C99:C104"/>
    <mergeCell ref="D99:D104"/>
    <mergeCell ref="E99:E104"/>
    <mergeCell ref="F99:F104"/>
    <mergeCell ref="G86:G87"/>
    <mergeCell ref="H86:H87"/>
    <mergeCell ref="I86:I87"/>
    <mergeCell ref="S86:S87"/>
    <mergeCell ref="T86:T87"/>
    <mergeCell ref="B92:B93"/>
    <mergeCell ref="C92:C93"/>
    <mergeCell ref="T92:T93"/>
    <mergeCell ref="D89:D90"/>
    <mergeCell ref="G89:G90"/>
    <mergeCell ref="H89:H90"/>
    <mergeCell ref="I89:I90"/>
    <mergeCell ref="Q89:Q90"/>
    <mergeCell ref="T89:T90"/>
    <mergeCell ref="S89:S90"/>
    <mergeCell ref="R89:R90"/>
    <mergeCell ref="D92:D93"/>
    <mergeCell ref="G99:G104"/>
    <mergeCell ref="H99:H104"/>
    <mergeCell ref="I99:I104"/>
    <mergeCell ref="Q108:Q112"/>
    <mergeCell ref="R108:R112"/>
    <mergeCell ref="S108:S112"/>
    <mergeCell ref="Q99:Q104"/>
    <mergeCell ref="R99:R104"/>
    <mergeCell ref="S99:S104"/>
    <mergeCell ref="T108:T112"/>
    <mergeCell ref="A108:A112"/>
    <mergeCell ref="B108:B112"/>
    <mergeCell ref="C108:C112"/>
    <mergeCell ref="D108:D112"/>
    <mergeCell ref="E108:E112"/>
    <mergeCell ref="F108:F112"/>
    <mergeCell ref="G108:G112"/>
    <mergeCell ref="H108:H112"/>
    <mergeCell ref="I108:I112"/>
    <mergeCell ref="T114:T119"/>
    <mergeCell ref="B114:B119"/>
    <mergeCell ref="C114:C119"/>
    <mergeCell ref="D114:D119"/>
    <mergeCell ref="E114:E119"/>
    <mergeCell ref="F114:F119"/>
    <mergeCell ref="G114:G119"/>
    <mergeCell ref="H114:H119"/>
    <mergeCell ref="I114:I119"/>
    <mergeCell ref="Q114:Q119"/>
  </mergeCells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5DDD-F679-41E3-B82E-518F7860A9D3}">
  <sheetPr>
    <pageSetUpPr fitToPage="1"/>
  </sheetPr>
  <dimension ref="A1:DJ64"/>
  <sheetViews>
    <sheetView zoomScale="115" zoomScaleNormal="115" workbookViewId="0">
      <selection activeCell="I16" sqref="I16:I17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  <col min="21" max="21" width="48.2851562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481" t="s">
        <v>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Q2" s="1481"/>
      <c r="R2" s="1481"/>
      <c r="S2" s="1481"/>
      <c r="T2" s="1481"/>
    </row>
    <row r="3" spans="1:114" x14ac:dyDescent="0.25">
      <c r="A3" s="1481" t="s">
        <v>609</v>
      </c>
      <c r="B3" s="1481"/>
      <c r="C3" s="1482"/>
      <c r="D3" s="1482"/>
      <c r="E3" s="1482"/>
      <c r="F3" s="1482"/>
      <c r="G3" s="1482"/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</row>
    <row r="4" spans="1:114" ht="15.75" thickBot="1" x14ac:dyDescent="0.3">
      <c r="A4" s="1481" t="s">
        <v>1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</row>
    <row r="5" spans="1:114" ht="14.45" customHeight="1" x14ac:dyDescent="0.25">
      <c r="A5" s="1447" t="s">
        <v>2</v>
      </c>
      <c r="B5" s="1483" t="s">
        <v>3</v>
      </c>
      <c r="C5" s="1447" t="s">
        <v>4</v>
      </c>
      <c r="D5" s="1447" t="s">
        <v>5</v>
      </c>
      <c r="E5" s="1447" t="s">
        <v>6</v>
      </c>
      <c r="F5" s="1449" t="s">
        <v>7</v>
      </c>
      <c r="G5" s="1442" t="s">
        <v>99</v>
      </c>
      <c r="H5" s="1442" t="s">
        <v>9</v>
      </c>
      <c r="I5" s="1442" t="s">
        <v>8</v>
      </c>
      <c r="J5" s="1474" t="s">
        <v>10</v>
      </c>
      <c r="K5" s="1477" t="s">
        <v>11</v>
      </c>
      <c r="L5" s="1478"/>
      <c r="M5" s="1478"/>
      <c r="N5" s="1479"/>
      <c r="O5" s="1480" t="s">
        <v>12</v>
      </c>
      <c r="P5" s="1442" t="s">
        <v>13</v>
      </c>
      <c r="Q5" s="1457" t="s">
        <v>14</v>
      </c>
      <c r="R5" s="1458"/>
      <c r="S5" s="1458"/>
      <c r="T5" s="1459"/>
    </row>
    <row r="6" spans="1:114" x14ac:dyDescent="0.25">
      <c r="A6" s="1448"/>
      <c r="B6" s="1484"/>
      <c r="C6" s="1448"/>
      <c r="D6" s="1448"/>
      <c r="E6" s="1448"/>
      <c r="F6" s="1450"/>
      <c r="G6" s="1443"/>
      <c r="H6" s="1443"/>
      <c r="I6" s="1443"/>
      <c r="J6" s="1475"/>
      <c r="K6" s="1460" t="s">
        <v>15</v>
      </c>
      <c r="L6" s="1462" t="s">
        <v>16</v>
      </c>
      <c r="M6" s="1462"/>
      <c r="N6" s="1463" t="s">
        <v>17</v>
      </c>
      <c r="O6" s="1460"/>
      <c r="P6" s="1443"/>
      <c r="Q6" s="1465" t="s">
        <v>18</v>
      </c>
      <c r="R6" s="1462" t="s">
        <v>19</v>
      </c>
      <c r="S6" s="1462"/>
      <c r="T6" s="1467"/>
    </row>
    <row r="7" spans="1:114" ht="55.9" customHeight="1" thickBot="1" x14ac:dyDescent="0.3">
      <c r="A7" s="1448"/>
      <c r="B7" s="1484"/>
      <c r="C7" s="1448"/>
      <c r="D7" s="1448"/>
      <c r="E7" s="1448"/>
      <c r="F7" s="1450"/>
      <c r="G7" s="1443"/>
      <c r="H7" s="1443"/>
      <c r="I7" s="1443"/>
      <c r="J7" s="1476"/>
      <c r="K7" s="1461"/>
      <c r="L7" s="5" t="s">
        <v>15</v>
      </c>
      <c r="M7" s="5" t="s">
        <v>20</v>
      </c>
      <c r="N7" s="1464"/>
      <c r="O7" s="1461"/>
      <c r="P7" s="1444"/>
      <c r="Q7" s="1466"/>
      <c r="R7" s="6" t="s">
        <v>21</v>
      </c>
      <c r="S7" s="6" t="s">
        <v>22</v>
      </c>
      <c r="T7" s="7" t="s">
        <v>23</v>
      </c>
    </row>
    <row r="8" spans="1:114" ht="15.75" thickBot="1" x14ac:dyDescent="0.3">
      <c r="A8" s="8" t="s">
        <v>32</v>
      </c>
      <c r="B8" s="1451" t="s">
        <v>608</v>
      </c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1452"/>
      <c r="U8" s="43"/>
    </row>
    <row r="9" spans="1:114" s="12" customFormat="1" ht="11.45" customHeight="1" outlineLevel="1" collapsed="1" thickBot="1" x14ac:dyDescent="0.25">
      <c r="A9" s="8" t="s">
        <v>32</v>
      </c>
      <c r="B9" s="9" t="s">
        <v>24</v>
      </c>
      <c r="C9" s="1453" t="s">
        <v>607</v>
      </c>
      <c r="D9" s="1454"/>
      <c r="E9" s="1454"/>
      <c r="F9" s="1454"/>
      <c r="G9" s="1454"/>
      <c r="H9" s="1454"/>
      <c r="I9" s="1454"/>
      <c r="J9" s="1454"/>
      <c r="K9" s="1454"/>
      <c r="L9" s="1454"/>
      <c r="M9" s="1454"/>
      <c r="N9" s="1454"/>
      <c r="O9" s="1454"/>
      <c r="P9" s="1454"/>
      <c r="Q9" s="1454"/>
      <c r="R9" s="1454"/>
      <c r="S9" s="1454"/>
      <c r="T9" s="145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32</v>
      </c>
      <c r="B10" s="9" t="s">
        <v>24</v>
      </c>
      <c r="C10" s="13" t="s">
        <v>24</v>
      </c>
      <c r="D10" s="1601" t="s">
        <v>606</v>
      </c>
      <c r="E10" s="1602"/>
      <c r="F10" s="1602"/>
      <c r="G10" s="1602"/>
      <c r="H10" s="1602"/>
      <c r="I10" s="1602"/>
      <c r="J10" s="1602"/>
      <c r="K10" s="1602"/>
      <c r="L10" s="1602"/>
      <c r="M10" s="1602"/>
      <c r="N10" s="1602"/>
      <c r="O10" s="1602"/>
      <c r="P10" s="1602"/>
      <c r="Q10" s="1602"/>
      <c r="R10" s="1602"/>
      <c r="S10" s="1602"/>
      <c r="T10" s="1603"/>
    </row>
    <row r="11" spans="1:114" ht="15.75" thickBot="1" x14ac:dyDescent="0.3">
      <c r="A11" s="114" t="s">
        <v>32</v>
      </c>
      <c r="B11" s="145" t="s">
        <v>24</v>
      </c>
      <c r="C11" s="144" t="s">
        <v>24</v>
      </c>
      <c r="D11" s="14" t="s">
        <v>24</v>
      </c>
      <c r="E11" s="1604" t="s">
        <v>605</v>
      </c>
      <c r="F11" s="1605"/>
      <c r="G11" s="1605"/>
      <c r="H11" s="1605"/>
      <c r="I11" s="1605"/>
      <c r="J11" s="1605"/>
      <c r="K11" s="1605"/>
      <c r="L11" s="1605"/>
      <c r="M11" s="1605"/>
      <c r="N11" s="1605"/>
      <c r="O11" s="1605"/>
      <c r="P11" s="1605"/>
      <c r="Q11" s="1605"/>
      <c r="R11" s="1605"/>
      <c r="S11" s="1605"/>
      <c r="T11" s="1606"/>
    </row>
    <row r="12" spans="1:114" x14ac:dyDescent="0.25">
      <c r="A12" s="1219" t="s">
        <v>32</v>
      </c>
      <c r="B12" s="1516" t="s">
        <v>24</v>
      </c>
      <c r="C12" s="1446" t="s">
        <v>24</v>
      </c>
      <c r="D12" s="1390" t="s">
        <v>24</v>
      </c>
      <c r="E12" s="1392" t="s">
        <v>24</v>
      </c>
      <c r="F12" s="1526" t="s">
        <v>604</v>
      </c>
      <c r="G12" s="1439" t="s">
        <v>152</v>
      </c>
      <c r="H12" s="1397" t="s">
        <v>593</v>
      </c>
      <c r="I12" s="1397" t="s">
        <v>742</v>
      </c>
      <c r="J12" s="618" t="s">
        <v>100</v>
      </c>
      <c r="K12" s="629">
        <v>70000</v>
      </c>
      <c r="L12" s="629">
        <v>70000</v>
      </c>
      <c r="M12" s="629"/>
      <c r="N12" s="630"/>
      <c r="O12" s="104"/>
      <c r="P12" s="106"/>
      <c r="Q12" s="101" t="s">
        <v>603</v>
      </c>
      <c r="R12" s="110">
        <v>20</v>
      </c>
      <c r="S12" s="110">
        <v>20</v>
      </c>
      <c r="T12" s="112">
        <v>20</v>
      </c>
    </row>
    <row r="13" spans="1:114" ht="24.75" customHeight="1" thickBot="1" x14ac:dyDescent="0.3">
      <c r="A13" s="1221"/>
      <c r="B13" s="1517"/>
      <c r="C13" s="1413"/>
      <c r="D13" s="1391"/>
      <c r="E13" s="1393"/>
      <c r="F13" s="1528"/>
      <c r="G13" s="1396"/>
      <c r="H13" s="1398"/>
      <c r="I13" s="1398"/>
      <c r="J13" s="15" t="s">
        <v>26</v>
      </c>
      <c r="K13" s="16">
        <f t="shared" ref="K13:P13" si="0">SUM(K12)</f>
        <v>70000</v>
      </c>
      <c r="L13" s="16">
        <f t="shared" si="0"/>
        <v>70000</v>
      </c>
      <c r="M13" s="16">
        <f t="shared" si="0"/>
        <v>0</v>
      </c>
      <c r="N13" s="17">
        <f t="shared" si="0"/>
        <v>0</v>
      </c>
      <c r="O13" s="18">
        <f t="shared" si="0"/>
        <v>0</v>
      </c>
      <c r="P13" s="16">
        <f t="shared" si="0"/>
        <v>0</v>
      </c>
      <c r="Q13" s="19"/>
      <c r="R13" s="89"/>
      <c r="S13" s="89"/>
      <c r="T13" s="90"/>
    </row>
    <row r="14" spans="1:114" ht="21" x14ac:dyDescent="0.25">
      <c r="A14" s="1219" t="s">
        <v>32</v>
      </c>
      <c r="B14" s="1535" t="s">
        <v>24</v>
      </c>
      <c r="C14" s="1432" t="s">
        <v>24</v>
      </c>
      <c r="D14" s="1434" t="s">
        <v>24</v>
      </c>
      <c r="E14" s="1436" t="s">
        <v>27</v>
      </c>
      <c r="F14" s="1414" t="s">
        <v>602</v>
      </c>
      <c r="G14" s="1397" t="s">
        <v>152</v>
      </c>
      <c r="H14" s="1397" t="s">
        <v>593</v>
      </c>
      <c r="I14" s="1397" t="s">
        <v>745</v>
      </c>
      <c r="J14" s="625" t="s">
        <v>25</v>
      </c>
      <c r="K14" s="97">
        <v>30000</v>
      </c>
      <c r="L14" s="97">
        <v>30000</v>
      </c>
      <c r="M14" s="97"/>
      <c r="N14" s="98"/>
      <c r="O14" s="105"/>
      <c r="P14" s="107"/>
      <c r="Q14" s="21" t="s">
        <v>601</v>
      </c>
      <c r="R14" s="111">
        <v>4</v>
      </c>
      <c r="S14" s="111">
        <v>4</v>
      </c>
      <c r="T14" s="157">
        <v>4</v>
      </c>
      <c r="U14" s="156"/>
    </row>
    <row r="15" spans="1:114" ht="15.75" thickBot="1" x14ac:dyDescent="0.3">
      <c r="A15" s="1221"/>
      <c r="B15" s="1536"/>
      <c r="C15" s="1433"/>
      <c r="D15" s="1435"/>
      <c r="E15" s="1422"/>
      <c r="F15" s="1416"/>
      <c r="G15" s="1398"/>
      <c r="H15" s="1398"/>
      <c r="I15" s="1398"/>
      <c r="J15" s="15" t="s">
        <v>26</v>
      </c>
      <c r="K15" s="16">
        <f t="shared" ref="K15:P15" si="1">SUM(K14)</f>
        <v>30000</v>
      </c>
      <c r="L15" s="16">
        <f t="shared" si="1"/>
        <v>30000</v>
      </c>
      <c r="M15" s="16">
        <f t="shared" si="1"/>
        <v>0</v>
      </c>
      <c r="N15" s="17">
        <f t="shared" si="1"/>
        <v>0</v>
      </c>
      <c r="O15" s="18">
        <f t="shared" si="1"/>
        <v>0</v>
      </c>
      <c r="P15" s="16">
        <f t="shared" si="1"/>
        <v>0</v>
      </c>
      <c r="Q15" s="22"/>
      <c r="R15" s="92"/>
      <c r="S15" s="92"/>
      <c r="T15" s="93"/>
    </row>
    <row r="16" spans="1:114" ht="23.45" customHeight="1" x14ac:dyDescent="0.25">
      <c r="A16" s="1220" t="s">
        <v>32</v>
      </c>
      <c r="B16" s="1537" t="s">
        <v>24</v>
      </c>
      <c r="C16" s="1432" t="s">
        <v>24</v>
      </c>
      <c r="D16" s="1434" t="s">
        <v>24</v>
      </c>
      <c r="E16" s="1436" t="s">
        <v>28</v>
      </c>
      <c r="F16" s="1414" t="s">
        <v>600</v>
      </c>
      <c r="G16" s="1397" t="s">
        <v>152</v>
      </c>
      <c r="H16" s="1397" t="s">
        <v>120</v>
      </c>
      <c r="I16" s="1397" t="s">
        <v>791</v>
      </c>
      <c r="J16" s="625" t="s">
        <v>25</v>
      </c>
      <c r="K16" s="97">
        <v>8000</v>
      </c>
      <c r="L16" s="97">
        <v>8000</v>
      </c>
      <c r="M16" s="97"/>
      <c r="N16" s="98"/>
      <c r="O16" s="642"/>
      <c r="P16" s="107"/>
      <c r="Q16" s="138" t="s">
        <v>599</v>
      </c>
      <c r="R16" s="110">
        <v>1</v>
      </c>
      <c r="S16" s="110">
        <v>1</v>
      </c>
      <c r="T16" s="112">
        <v>1</v>
      </c>
    </row>
    <row r="17" spans="1:21" ht="17.45" customHeight="1" thickBot="1" x14ac:dyDescent="0.3">
      <c r="A17" s="1221"/>
      <c r="B17" s="1519"/>
      <c r="C17" s="1433"/>
      <c r="D17" s="1435"/>
      <c r="E17" s="1422"/>
      <c r="F17" s="1416"/>
      <c r="G17" s="1398"/>
      <c r="H17" s="1398"/>
      <c r="I17" s="1398"/>
      <c r="J17" s="15" t="s">
        <v>26</v>
      </c>
      <c r="K17" s="16">
        <f t="shared" ref="K17:P17" si="2">SUM(K16)</f>
        <v>8000</v>
      </c>
      <c r="L17" s="16">
        <f t="shared" si="2"/>
        <v>8000</v>
      </c>
      <c r="M17" s="16">
        <f t="shared" si="2"/>
        <v>0</v>
      </c>
      <c r="N17" s="17">
        <f t="shared" si="2"/>
        <v>0</v>
      </c>
      <c r="O17" s="18">
        <f t="shared" si="2"/>
        <v>0</v>
      </c>
      <c r="P17" s="16">
        <f t="shared" si="2"/>
        <v>0</v>
      </c>
      <c r="Q17" s="22"/>
      <c r="R17" s="89"/>
      <c r="S17" s="89"/>
      <c r="T17" s="90"/>
    </row>
    <row r="18" spans="1:21" ht="21" x14ac:dyDescent="0.25">
      <c r="A18" s="1219" t="s">
        <v>32</v>
      </c>
      <c r="B18" s="1516" t="s">
        <v>24</v>
      </c>
      <c r="C18" s="1412" t="s">
        <v>24</v>
      </c>
      <c r="D18" s="1390" t="s">
        <v>24</v>
      </c>
      <c r="E18" s="1399" t="s">
        <v>29</v>
      </c>
      <c r="F18" s="1468" t="s">
        <v>598</v>
      </c>
      <c r="G18" s="1394" t="s">
        <v>152</v>
      </c>
      <c r="H18" s="1395" t="s">
        <v>597</v>
      </c>
      <c r="I18" s="1395" t="s">
        <v>792</v>
      </c>
      <c r="J18" s="1548" t="s">
        <v>25</v>
      </c>
      <c r="K18" s="1541">
        <v>68400</v>
      </c>
      <c r="L18" s="1408">
        <v>68400</v>
      </c>
      <c r="M18" s="1541"/>
      <c r="N18" s="1542"/>
      <c r="O18" s="1622"/>
      <c r="P18" s="1624"/>
      <c r="Q18" s="275" t="s">
        <v>596</v>
      </c>
      <c r="R18" s="154">
        <v>50</v>
      </c>
      <c r="S18" s="154">
        <v>50</v>
      </c>
      <c r="T18" s="155">
        <v>50</v>
      </c>
    </row>
    <row r="19" spans="1:21" ht="21" x14ac:dyDescent="0.25">
      <c r="A19" s="1220"/>
      <c r="B19" s="1538"/>
      <c r="C19" s="1412"/>
      <c r="D19" s="1417"/>
      <c r="E19" s="1399"/>
      <c r="F19" s="1468"/>
      <c r="G19" s="1394"/>
      <c r="H19" s="1620"/>
      <c r="I19" s="1620"/>
      <c r="J19" s="1407"/>
      <c r="K19" s="1409"/>
      <c r="L19" s="1409"/>
      <c r="M19" s="1409"/>
      <c r="N19" s="1411"/>
      <c r="O19" s="1623"/>
      <c r="P19" s="1625"/>
      <c r="Q19" s="276" t="s">
        <v>595</v>
      </c>
      <c r="R19" s="166">
        <v>55</v>
      </c>
      <c r="S19" s="166">
        <v>55</v>
      </c>
      <c r="T19" s="277">
        <v>55</v>
      </c>
      <c r="U19" s="158"/>
    </row>
    <row r="20" spans="1:21" ht="15.75" thickBot="1" x14ac:dyDescent="0.3">
      <c r="A20" s="1221"/>
      <c r="B20" s="1517"/>
      <c r="C20" s="1413"/>
      <c r="D20" s="1391"/>
      <c r="E20" s="1393"/>
      <c r="F20" s="1416"/>
      <c r="G20" s="1396"/>
      <c r="H20" s="1441"/>
      <c r="I20" s="1441"/>
      <c r="J20" s="15" t="s">
        <v>26</v>
      </c>
      <c r="K20" s="16">
        <f t="shared" ref="K20:P20" si="3">SUM(K18,K19)</f>
        <v>68400</v>
      </c>
      <c r="L20" s="16">
        <f t="shared" si="3"/>
        <v>68400</v>
      </c>
      <c r="M20" s="16">
        <f t="shared" si="3"/>
        <v>0</v>
      </c>
      <c r="N20" s="17">
        <f t="shared" si="3"/>
        <v>0</v>
      </c>
      <c r="O20" s="18">
        <f t="shared" si="3"/>
        <v>0</v>
      </c>
      <c r="P20" s="16">
        <f t="shared" si="3"/>
        <v>0</v>
      </c>
      <c r="Q20" s="19"/>
      <c r="R20" s="89"/>
      <c r="S20" s="89"/>
      <c r="T20" s="90"/>
    </row>
    <row r="21" spans="1:21" ht="18.600000000000001" customHeight="1" x14ac:dyDescent="0.25">
      <c r="A21" s="1219" t="s">
        <v>32</v>
      </c>
      <c r="B21" s="1518" t="s">
        <v>24</v>
      </c>
      <c r="C21" s="1421" t="s">
        <v>24</v>
      </c>
      <c r="D21" s="1418" t="s">
        <v>24</v>
      </c>
      <c r="E21" s="1400" t="s">
        <v>30</v>
      </c>
      <c r="F21" s="1468" t="s">
        <v>594</v>
      </c>
      <c r="G21" s="1395" t="s">
        <v>152</v>
      </c>
      <c r="H21" s="1395" t="s">
        <v>593</v>
      </c>
      <c r="I21" s="1395"/>
      <c r="J21" s="621"/>
      <c r="K21" s="97"/>
      <c r="L21" s="97"/>
      <c r="M21" s="97"/>
      <c r="N21" s="98"/>
      <c r="O21" s="642"/>
      <c r="P21" s="631"/>
      <c r="Q21" s="137" t="s">
        <v>592</v>
      </c>
      <c r="R21" s="154">
        <v>1</v>
      </c>
      <c r="S21" s="154">
        <v>1</v>
      </c>
      <c r="T21" s="155">
        <v>1</v>
      </c>
      <c r="U21" s="1490"/>
    </row>
    <row r="22" spans="1:21" ht="32.450000000000003" customHeight="1" thickBot="1" x14ac:dyDescent="0.3">
      <c r="A22" s="1221"/>
      <c r="B22" s="1519"/>
      <c r="C22" s="1433"/>
      <c r="D22" s="1435"/>
      <c r="E22" s="1422"/>
      <c r="F22" s="1416"/>
      <c r="G22" s="1398"/>
      <c r="H22" s="1398"/>
      <c r="I22" s="1398"/>
      <c r="J22" s="15" t="s">
        <v>26</v>
      </c>
      <c r="K22" s="16">
        <f t="shared" ref="K22:P22" si="4">SUM(K21)</f>
        <v>0</v>
      </c>
      <c r="L22" s="16">
        <f t="shared" si="4"/>
        <v>0</v>
      </c>
      <c r="M22" s="16">
        <f t="shared" si="4"/>
        <v>0</v>
      </c>
      <c r="N22" s="17">
        <f t="shared" si="4"/>
        <v>0</v>
      </c>
      <c r="O22" s="18">
        <f t="shared" si="4"/>
        <v>0</v>
      </c>
      <c r="P22" s="17">
        <f t="shared" si="4"/>
        <v>0</v>
      </c>
      <c r="Q22" s="22"/>
      <c r="R22" s="89"/>
      <c r="S22" s="89"/>
      <c r="T22" s="90"/>
      <c r="U22" s="1490"/>
    </row>
    <row r="23" spans="1:21" ht="15.75" thickBot="1" x14ac:dyDescent="0.3">
      <c r="A23" s="115" t="s">
        <v>32</v>
      </c>
      <c r="B23" s="146" t="s">
        <v>24</v>
      </c>
      <c r="C23" s="13" t="s">
        <v>24</v>
      </c>
      <c r="D23" s="26" t="s">
        <v>24</v>
      </c>
      <c r="E23" s="1492" t="s">
        <v>451</v>
      </c>
      <c r="F23" s="1493"/>
      <c r="G23" s="1493"/>
      <c r="H23" s="1493"/>
      <c r="I23" s="1493"/>
      <c r="J23" s="1494"/>
      <c r="K23" s="27">
        <f t="shared" ref="K23:P23" si="5">SUM(K13,K15,K17,K20,K22,)</f>
        <v>176400</v>
      </c>
      <c r="L23" s="27">
        <f t="shared" si="5"/>
        <v>176400</v>
      </c>
      <c r="M23" s="27">
        <f t="shared" si="5"/>
        <v>0</v>
      </c>
      <c r="N23" s="27">
        <f t="shared" si="5"/>
        <v>0</v>
      </c>
      <c r="O23" s="27">
        <f t="shared" si="5"/>
        <v>0</v>
      </c>
      <c r="P23" s="27">
        <f t="shared" si="5"/>
        <v>0</v>
      </c>
      <c r="Q23" s="37"/>
      <c r="R23" s="38"/>
      <c r="S23" s="28"/>
      <c r="T23" s="29"/>
    </row>
    <row r="24" spans="1:21" ht="15.75" thickBot="1" x14ac:dyDescent="0.3">
      <c r="A24" s="8" t="s">
        <v>32</v>
      </c>
      <c r="B24" s="40" t="s">
        <v>24</v>
      </c>
      <c r="C24" s="13" t="s">
        <v>24</v>
      </c>
      <c r="D24" s="39" t="s">
        <v>27</v>
      </c>
      <c r="E24" s="1586" t="s">
        <v>591</v>
      </c>
      <c r="F24" s="1587"/>
      <c r="G24" s="1587"/>
      <c r="H24" s="1587"/>
      <c r="I24" s="1587"/>
      <c r="J24" s="1587"/>
      <c r="K24" s="1587"/>
      <c r="L24" s="1587"/>
      <c r="M24" s="1587"/>
      <c r="N24" s="1587"/>
      <c r="O24" s="1587"/>
      <c r="P24" s="1587"/>
      <c r="Q24" s="1587"/>
      <c r="R24" s="1587"/>
      <c r="S24" s="1587"/>
      <c r="T24" s="1588"/>
    </row>
    <row r="25" spans="1:21" x14ac:dyDescent="0.25">
      <c r="A25" s="1219" t="s">
        <v>32</v>
      </c>
      <c r="B25" s="1516" t="s">
        <v>24</v>
      </c>
      <c r="C25" s="1412" t="s">
        <v>24</v>
      </c>
      <c r="D25" s="1390" t="s">
        <v>27</v>
      </c>
      <c r="E25" s="1392" t="s">
        <v>24</v>
      </c>
      <c r="F25" s="1526" t="s">
        <v>590</v>
      </c>
      <c r="G25" s="1439" t="s">
        <v>152</v>
      </c>
      <c r="H25" s="1397" t="s">
        <v>118</v>
      </c>
      <c r="I25" s="1397"/>
      <c r="J25" s="1406"/>
      <c r="K25" s="1408"/>
      <c r="L25" s="1408"/>
      <c r="M25" s="1408"/>
      <c r="N25" s="1626"/>
      <c r="O25" s="1628"/>
      <c r="P25" s="1626"/>
      <c r="Q25" s="1523" t="s">
        <v>589</v>
      </c>
      <c r="R25" s="1438"/>
      <c r="S25" s="1438"/>
      <c r="T25" s="1419"/>
      <c r="U25" s="1490"/>
    </row>
    <row r="26" spans="1:21" ht="33.6" customHeight="1" x14ac:dyDescent="0.25">
      <c r="A26" s="1220"/>
      <c r="B26" s="1538"/>
      <c r="C26" s="1412"/>
      <c r="D26" s="1417"/>
      <c r="E26" s="1399"/>
      <c r="F26" s="1621"/>
      <c r="G26" s="1394"/>
      <c r="H26" s="1395"/>
      <c r="I26" s="1395"/>
      <c r="J26" s="1407"/>
      <c r="K26" s="1409"/>
      <c r="L26" s="1409"/>
      <c r="M26" s="1409"/>
      <c r="N26" s="1627"/>
      <c r="O26" s="1623"/>
      <c r="P26" s="1627"/>
      <c r="Q26" s="1524"/>
      <c r="R26" s="1427"/>
      <c r="S26" s="1427"/>
      <c r="T26" s="1456"/>
      <c r="U26" s="1490"/>
    </row>
    <row r="27" spans="1:21" ht="15.75" thickBot="1" x14ac:dyDescent="0.3">
      <c r="A27" s="1221"/>
      <c r="B27" s="1517"/>
      <c r="C27" s="1413"/>
      <c r="D27" s="1391"/>
      <c r="E27" s="1393"/>
      <c r="F27" s="1528"/>
      <c r="G27" s="1396"/>
      <c r="H27" s="1398"/>
      <c r="I27" s="1398"/>
      <c r="J27" s="15" t="s">
        <v>26</v>
      </c>
      <c r="K27" s="16">
        <f t="shared" ref="K27:P27" si="6">SUM(K25)</f>
        <v>0</v>
      </c>
      <c r="L27" s="16">
        <f t="shared" si="6"/>
        <v>0</v>
      </c>
      <c r="M27" s="16">
        <f t="shared" si="6"/>
        <v>0</v>
      </c>
      <c r="N27" s="17">
        <f t="shared" si="6"/>
        <v>0</v>
      </c>
      <c r="O27" s="18">
        <f t="shared" si="6"/>
        <v>0</v>
      </c>
      <c r="P27" s="16">
        <f t="shared" si="6"/>
        <v>0</v>
      </c>
      <c r="Q27" s="169"/>
      <c r="R27" s="89"/>
      <c r="S27" s="89"/>
      <c r="T27" s="90"/>
    </row>
    <row r="28" spans="1:21" ht="31.5" x14ac:dyDescent="0.25">
      <c r="A28" s="1219" t="s">
        <v>32</v>
      </c>
      <c r="B28" s="1518" t="s">
        <v>24</v>
      </c>
      <c r="C28" s="1421" t="s">
        <v>24</v>
      </c>
      <c r="D28" s="1418" t="s">
        <v>27</v>
      </c>
      <c r="E28" s="1400" t="s">
        <v>27</v>
      </c>
      <c r="F28" s="1415" t="s">
        <v>588</v>
      </c>
      <c r="G28" s="1395" t="s">
        <v>152</v>
      </c>
      <c r="H28" s="1395" t="s">
        <v>118</v>
      </c>
      <c r="I28" s="1395"/>
      <c r="J28" s="621"/>
      <c r="K28" s="627"/>
      <c r="L28" s="627"/>
      <c r="M28" s="627"/>
      <c r="N28" s="851"/>
      <c r="O28" s="640"/>
      <c r="P28" s="851"/>
      <c r="Q28" s="284" t="s">
        <v>587</v>
      </c>
      <c r="R28" s="111"/>
      <c r="S28" s="111"/>
      <c r="T28" s="86"/>
      <c r="U28" s="1490"/>
    </row>
    <row r="29" spans="1:21" ht="15.75" thickBot="1" x14ac:dyDescent="0.3">
      <c r="A29" s="1221"/>
      <c r="B29" s="1519"/>
      <c r="C29" s="1433"/>
      <c r="D29" s="1435"/>
      <c r="E29" s="1422"/>
      <c r="F29" s="1416"/>
      <c r="G29" s="1398"/>
      <c r="H29" s="1398"/>
      <c r="I29" s="1398"/>
      <c r="J29" s="15" t="s">
        <v>26</v>
      </c>
      <c r="K29" s="16">
        <f t="shared" ref="K29:P29" si="7">SUM(K28)</f>
        <v>0</v>
      </c>
      <c r="L29" s="16">
        <f t="shared" si="7"/>
        <v>0</v>
      </c>
      <c r="M29" s="16">
        <f t="shared" si="7"/>
        <v>0</v>
      </c>
      <c r="N29" s="17">
        <f t="shared" si="7"/>
        <v>0</v>
      </c>
      <c r="O29" s="18">
        <f t="shared" si="7"/>
        <v>0</v>
      </c>
      <c r="P29" s="16">
        <f t="shared" si="7"/>
        <v>0</v>
      </c>
      <c r="Q29" s="171"/>
      <c r="R29" s="89"/>
      <c r="S29" s="89"/>
      <c r="T29" s="90"/>
      <c r="U29" s="1490"/>
    </row>
    <row r="30" spans="1:21" ht="15.75" thickBot="1" x14ac:dyDescent="0.3">
      <c r="A30" s="8" t="s">
        <v>32</v>
      </c>
      <c r="B30" s="146" t="s">
        <v>24</v>
      </c>
      <c r="C30" s="13" t="s">
        <v>24</v>
      </c>
      <c r="D30" s="26" t="s">
        <v>27</v>
      </c>
      <c r="E30" s="1492" t="s">
        <v>55</v>
      </c>
      <c r="F30" s="1493"/>
      <c r="G30" s="1493"/>
      <c r="H30" s="1493"/>
      <c r="I30" s="1493"/>
      <c r="J30" s="1494"/>
      <c r="K30" s="27">
        <f t="shared" ref="K30:P30" si="8">SUM(K27,K29,)</f>
        <v>0</v>
      </c>
      <c r="L30" s="27">
        <f t="shared" si="8"/>
        <v>0</v>
      </c>
      <c r="M30" s="27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37"/>
      <c r="R30" s="38"/>
      <c r="S30" s="28"/>
      <c r="T30" s="29"/>
    </row>
    <row r="31" spans="1:21" ht="15.75" thickBot="1" x14ac:dyDescent="0.3">
      <c r="A31" s="116" t="s">
        <v>32</v>
      </c>
      <c r="B31" s="146" t="s">
        <v>24</v>
      </c>
      <c r="C31" s="13" t="s">
        <v>24</v>
      </c>
      <c r="D31" s="48"/>
      <c r="E31" s="1495" t="s">
        <v>450</v>
      </c>
      <c r="F31" s="1496"/>
      <c r="G31" s="1496"/>
      <c r="H31" s="1496"/>
      <c r="I31" s="1496"/>
      <c r="J31" s="1497"/>
      <c r="K31" s="49">
        <f t="shared" ref="K31:P31" si="9">SUM(K23,K30,)</f>
        <v>176400</v>
      </c>
      <c r="L31" s="49">
        <f t="shared" si="9"/>
        <v>176400</v>
      </c>
      <c r="M31" s="49">
        <f t="shared" si="9"/>
        <v>0</v>
      </c>
      <c r="N31" s="49">
        <f t="shared" si="9"/>
        <v>0</v>
      </c>
      <c r="O31" s="49">
        <f t="shared" si="9"/>
        <v>0</v>
      </c>
      <c r="P31" s="49">
        <f t="shared" si="9"/>
        <v>0</v>
      </c>
      <c r="Q31" s="50"/>
      <c r="R31" s="51"/>
      <c r="S31" s="52"/>
      <c r="T31" s="53"/>
    </row>
    <row r="32" spans="1:21" ht="15.75" thickBot="1" x14ac:dyDescent="0.3">
      <c r="A32" s="8" t="s">
        <v>32</v>
      </c>
      <c r="B32" s="9" t="s">
        <v>24</v>
      </c>
      <c r="C32" s="13" t="s">
        <v>27</v>
      </c>
      <c r="D32" s="1300" t="s">
        <v>586</v>
      </c>
      <c r="E32" s="1301"/>
      <c r="F32" s="1301"/>
      <c r="G32" s="1301"/>
      <c r="H32" s="1301"/>
      <c r="I32" s="1301"/>
      <c r="J32" s="1301"/>
      <c r="K32" s="1301"/>
      <c r="L32" s="1301"/>
      <c r="M32" s="1301"/>
      <c r="N32" s="1301"/>
      <c r="O32" s="1301"/>
      <c r="P32" s="1301"/>
      <c r="Q32" s="1301"/>
      <c r="R32" s="1301"/>
      <c r="S32" s="1301"/>
      <c r="T32" s="1302"/>
    </row>
    <row r="33" spans="1:22" ht="15.75" thickBot="1" x14ac:dyDescent="0.3">
      <c r="A33" s="8" t="s">
        <v>32</v>
      </c>
      <c r="B33" s="40" t="s">
        <v>24</v>
      </c>
      <c r="C33" s="13" t="s">
        <v>27</v>
      </c>
      <c r="D33" s="39" t="s">
        <v>24</v>
      </c>
      <c r="E33" s="1251" t="s">
        <v>585</v>
      </c>
      <c r="F33" s="1252"/>
      <c r="G33" s="1252"/>
      <c r="H33" s="1252"/>
      <c r="I33" s="1252"/>
      <c r="J33" s="1304"/>
      <c r="K33" s="1304"/>
      <c r="L33" s="1304"/>
      <c r="M33" s="1304"/>
      <c r="N33" s="1304"/>
      <c r="O33" s="1304"/>
      <c r="P33" s="1304"/>
      <c r="Q33" s="1252"/>
      <c r="R33" s="1252"/>
      <c r="S33" s="1252"/>
      <c r="T33" s="1253"/>
    </row>
    <row r="34" spans="1:22" ht="21" x14ac:dyDescent="0.25">
      <c r="A34" s="1219" t="s">
        <v>32</v>
      </c>
      <c r="B34" s="1516" t="s">
        <v>24</v>
      </c>
      <c r="C34" s="1412" t="s">
        <v>27</v>
      </c>
      <c r="D34" s="1390" t="s">
        <v>24</v>
      </c>
      <c r="E34" s="1392" t="s">
        <v>27</v>
      </c>
      <c r="F34" s="1526" t="s">
        <v>584</v>
      </c>
      <c r="G34" s="1439" t="s">
        <v>75</v>
      </c>
      <c r="H34" s="1397" t="s">
        <v>123</v>
      </c>
      <c r="I34" s="1397" t="s">
        <v>751</v>
      </c>
      <c r="J34" s="625" t="s">
        <v>25</v>
      </c>
      <c r="K34" s="619"/>
      <c r="L34" s="619"/>
      <c r="M34" s="619"/>
      <c r="N34" s="631"/>
      <c r="O34" s="848"/>
      <c r="P34" s="631"/>
      <c r="Q34" s="495" t="s">
        <v>583</v>
      </c>
      <c r="R34" s="512" t="s">
        <v>582</v>
      </c>
      <c r="S34" s="512" t="s">
        <v>582</v>
      </c>
      <c r="T34" s="513" t="s">
        <v>582</v>
      </c>
      <c r="U34" s="496"/>
    </row>
    <row r="35" spans="1:22" ht="15.75" thickBot="1" x14ac:dyDescent="0.3">
      <c r="A35" s="1221"/>
      <c r="B35" s="1517"/>
      <c r="C35" s="1413"/>
      <c r="D35" s="1391"/>
      <c r="E35" s="1393"/>
      <c r="F35" s="1528"/>
      <c r="G35" s="1396"/>
      <c r="H35" s="1558"/>
      <c r="I35" s="1558"/>
      <c r="J35" s="15" t="s">
        <v>26</v>
      </c>
      <c r="K35" s="16">
        <f>SUM(K34)</f>
        <v>0</v>
      </c>
      <c r="L35" s="16">
        <f t="shared" ref="L35:P35" si="10">SUM(L34)</f>
        <v>0</v>
      </c>
      <c r="M35" s="16">
        <f t="shared" si="10"/>
        <v>0</v>
      </c>
      <c r="N35" s="16">
        <f t="shared" si="10"/>
        <v>0</v>
      </c>
      <c r="O35" s="16">
        <f t="shared" si="10"/>
        <v>0</v>
      </c>
      <c r="P35" s="16">
        <f t="shared" si="10"/>
        <v>0</v>
      </c>
      <c r="Q35" s="420"/>
      <c r="R35" s="419"/>
      <c r="S35" s="419"/>
      <c r="T35" s="418"/>
    </row>
    <row r="36" spans="1:22" ht="21" x14ac:dyDescent="0.25">
      <c r="A36" s="1219" t="s">
        <v>32</v>
      </c>
      <c r="B36" s="1518" t="s">
        <v>24</v>
      </c>
      <c r="C36" s="1421" t="s">
        <v>27</v>
      </c>
      <c r="D36" s="1418" t="s">
        <v>24</v>
      </c>
      <c r="E36" s="1400" t="s">
        <v>28</v>
      </c>
      <c r="F36" s="1415" t="s">
        <v>581</v>
      </c>
      <c r="G36" s="1395" t="s">
        <v>75</v>
      </c>
      <c r="H36" s="1395" t="s">
        <v>125</v>
      </c>
      <c r="I36" s="1395" t="s">
        <v>792</v>
      </c>
      <c r="J36" s="621" t="s">
        <v>25</v>
      </c>
      <c r="K36" s="627">
        <v>10000</v>
      </c>
      <c r="L36" s="627">
        <v>10000</v>
      </c>
      <c r="M36" s="627"/>
      <c r="N36" s="851"/>
      <c r="O36" s="45"/>
      <c r="P36" s="170"/>
      <c r="Q36" s="21" t="s">
        <v>580</v>
      </c>
      <c r="R36" s="417">
        <v>600</v>
      </c>
      <c r="S36" s="417">
        <v>600</v>
      </c>
      <c r="T36" s="411">
        <v>550</v>
      </c>
    </row>
    <row r="37" spans="1:22" x14ac:dyDescent="0.25">
      <c r="A37" s="1220"/>
      <c r="B37" s="1518"/>
      <c r="C37" s="1421"/>
      <c r="D37" s="1418"/>
      <c r="E37" s="1400"/>
      <c r="F37" s="1415"/>
      <c r="G37" s="1395"/>
      <c r="H37" s="1395"/>
      <c r="I37" s="1395"/>
      <c r="J37" s="24" t="s">
        <v>25</v>
      </c>
      <c r="K37" s="176"/>
      <c r="L37" s="176"/>
      <c r="M37" s="176"/>
      <c r="N37" s="278"/>
      <c r="O37" s="45"/>
      <c r="P37" s="170"/>
      <c r="Q37" s="165" t="s">
        <v>579</v>
      </c>
      <c r="R37" s="405">
        <v>12</v>
      </c>
      <c r="S37" s="405">
        <v>12</v>
      </c>
      <c r="T37" s="404">
        <v>11</v>
      </c>
    </row>
    <row r="38" spans="1:22" ht="15.75" thickBot="1" x14ac:dyDescent="0.3">
      <c r="A38" s="1221"/>
      <c r="B38" s="1519"/>
      <c r="C38" s="1433"/>
      <c r="D38" s="1435"/>
      <c r="E38" s="1422"/>
      <c r="F38" s="1416"/>
      <c r="G38" s="1398"/>
      <c r="H38" s="1398"/>
      <c r="I38" s="1398"/>
      <c r="J38" s="15" t="s">
        <v>26</v>
      </c>
      <c r="K38" s="16">
        <f t="shared" ref="K38:P38" si="11">SUM(K36,K37)</f>
        <v>10000</v>
      </c>
      <c r="L38" s="16">
        <f t="shared" si="11"/>
        <v>10000</v>
      </c>
      <c r="M38" s="16">
        <f t="shared" si="11"/>
        <v>0</v>
      </c>
      <c r="N38" s="16">
        <f t="shared" si="11"/>
        <v>0</v>
      </c>
      <c r="O38" s="16">
        <f t="shared" si="11"/>
        <v>0</v>
      </c>
      <c r="P38" s="16">
        <f t="shared" si="11"/>
        <v>0</v>
      </c>
      <c r="Q38" s="171"/>
      <c r="R38" s="407"/>
      <c r="S38" s="407"/>
      <c r="T38" s="406"/>
    </row>
    <row r="39" spans="1:22" ht="21" x14ac:dyDescent="0.25">
      <c r="A39" s="1219" t="s">
        <v>32</v>
      </c>
      <c r="B39" s="1516" t="s">
        <v>24</v>
      </c>
      <c r="C39" s="1412" t="s">
        <v>27</v>
      </c>
      <c r="D39" s="1390" t="s">
        <v>24</v>
      </c>
      <c r="E39" s="1392" t="s">
        <v>29</v>
      </c>
      <c r="F39" s="1079" t="s">
        <v>578</v>
      </c>
      <c r="G39" s="1439" t="s">
        <v>152</v>
      </c>
      <c r="H39" s="1395" t="s">
        <v>125</v>
      </c>
      <c r="I39" s="1395" t="s">
        <v>792</v>
      </c>
      <c r="J39" s="1406" t="s">
        <v>25</v>
      </c>
      <c r="K39" s="1408">
        <v>15000</v>
      </c>
      <c r="L39" s="1408">
        <v>15000</v>
      </c>
      <c r="M39" s="1408"/>
      <c r="N39" s="1410"/>
      <c r="O39" s="1629"/>
      <c r="P39" s="1633"/>
      <c r="Q39" s="265" t="s">
        <v>577</v>
      </c>
      <c r="R39" s="405">
        <v>20</v>
      </c>
      <c r="S39" s="405">
        <v>19</v>
      </c>
      <c r="T39" s="404">
        <v>19</v>
      </c>
    </row>
    <row r="40" spans="1:22" ht="21" x14ac:dyDescent="0.25">
      <c r="A40" s="1220"/>
      <c r="B40" s="1518"/>
      <c r="C40" s="1421"/>
      <c r="D40" s="1418"/>
      <c r="E40" s="1400"/>
      <c r="F40" s="1054"/>
      <c r="G40" s="1395"/>
      <c r="H40" s="1395"/>
      <c r="I40" s="1395"/>
      <c r="J40" s="1407"/>
      <c r="K40" s="1409"/>
      <c r="L40" s="1409"/>
      <c r="M40" s="1409"/>
      <c r="N40" s="1411"/>
      <c r="O40" s="1630"/>
      <c r="P40" s="1634"/>
      <c r="Q40" s="379" t="s">
        <v>576</v>
      </c>
      <c r="R40" s="409">
        <v>18</v>
      </c>
      <c r="S40" s="409">
        <v>17</v>
      </c>
      <c r="T40" s="408">
        <v>16</v>
      </c>
    </row>
    <row r="41" spans="1:22" ht="15.75" thickBot="1" x14ac:dyDescent="0.3">
      <c r="A41" s="1221"/>
      <c r="B41" s="1517"/>
      <c r="C41" s="1413"/>
      <c r="D41" s="1391"/>
      <c r="E41" s="1393"/>
      <c r="F41" s="1055"/>
      <c r="G41" s="1396"/>
      <c r="H41" s="1398"/>
      <c r="I41" s="1398"/>
      <c r="J41" s="15" t="s">
        <v>26</v>
      </c>
      <c r="K41" s="16">
        <f t="shared" ref="K41:P41" si="12">SUM(K39)</f>
        <v>15000</v>
      </c>
      <c r="L41" s="16">
        <f t="shared" si="12"/>
        <v>15000</v>
      </c>
      <c r="M41" s="16">
        <f t="shared" si="12"/>
        <v>0</v>
      </c>
      <c r="N41" s="16">
        <f t="shared" si="12"/>
        <v>0</v>
      </c>
      <c r="O41" s="16">
        <f t="shared" si="12"/>
        <v>0</v>
      </c>
      <c r="P41" s="16">
        <f t="shared" si="12"/>
        <v>0</v>
      </c>
      <c r="Q41" s="416"/>
      <c r="R41" s="407"/>
      <c r="S41" s="407"/>
      <c r="T41" s="406"/>
    </row>
    <row r="42" spans="1:22" ht="21" x14ac:dyDescent="0.25">
      <c r="A42" s="1219" t="s">
        <v>32</v>
      </c>
      <c r="B42" s="1518" t="s">
        <v>24</v>
      </c>
      <c r="C42" s="1421" t="s">
        <v>27</v>
      </c>
      <c r="D42" s="1418" t="s">
        <v>24</v>
      </c>
      <c r="E42" s="1400" t="s">
        <v>30</v>
      </c>
      <c r="F42" s="1054" t="s">
        <v>575</v>
      </c>
      <c r="G42" s="1395" t="s">
        <v>152</v>
      </c>
      <c r="H42" s="1395" t="s">
        <v>125</v>
      </c>
      <c r="I42" s="1395" t="s">
        <v>792</v>
      </c>
      <c r="J42" s="1406" t="s">
        <v>25</v>
      </c>
      <c r="K42" s="1408">
        <v>500</v>
      </c>
      <c r="L42" s="1408">
        <v>500</v>
      </c>
      <c r="M42" s="1408"/>
      <c r="N42" s="1410"/>
      <c r="O42" s="1631"/>
      <c r="P42" s="1633"/>
      <c r="Q42" s="138" t="s">
        <v>574</v>
      </c>
      <c r="R42" s="405">
        <v>12</v>
      </c>
      <c r="S42" s="405">
        <v>16</v>
      </c>
      <c r="T42" s="411">
        <v>20</v>
      </c>
    </row>
    <row r="43" spans="1:22" ht="21" x14ac:dyDescent="0.25">
      <c r="A43" s="1220"/>
      <c r="B43" s="1518"/>
      <c r="C43" s="1421"/>
      <c r="D43" s="1418"/>
      <c r="E43" s="1400"/>
      <c r="F43" s="1054"/>
      <c r="G43" s="1395"/>
      <c r="H43" s="1395"/>
      <c r="I43" s="1395"/>
      <c r="J43" s="1407"/>
      <c r="K43" s="1409"/>
      <c r="L43" s="1409"/>
      <c r="M43" s="1409"/>
      <c r="N43" s="1411"/>
      <c r="O43" s="1632"/>
      <c r="P43" s="1634"/>
      <c r="Q43" s="415" t="s">
        <v>573</v>
      </c>
      <c r="R43" s="413">
        <v>1</v>
      </c>
      <c r="S43" s="413">
        <v>2</v>
      </c>
      <c r="T43" s="412">
        <v>2</v>
      </c>
    </row>
    <row r="44" spans="1:22" ht="15.75" thickBot="1" x14ac:dyDescent="0.3">
      <c r="A44" s="1221"/>
      <c r="B44" s="1519"/>
      <c r="C44" s="1433"/>
      <c r="D44" s="1435"/>
      <c r="E44" s="1422"/>
      <c r="F44" s="1055"/>
      <c r="G44" s="1398"/>
      <c r="H44" s="1398"/>
      <c r="I44" s="1398"/>
      <c r="J44" s="15" t="s">
        <v>26</v>
      </c>
      <c r="K44" s="16">
        <f t="shared" ref="K44:P44" si="13">SUM(K42)</f>
        <v>500</v>
      </c>
      <c r="L44" s="16">
        <f t="shared" si="13"/>
        <v>500</v>
      </c>
      <c r="M44" s="16">
        <f t="shared" si="13"/>
        <v>0</v>
      </c>
      <c r="N44" s="42">
        <f t="shared" si="13"/>
        <v>0</v>
      </c>
      <c r="O44" s="44">
        <f t="shared" si="13"/>
        <v>0</v>
      </c>
      <c r="P44" s="42">
        <f t="shared" si="13"/>
        <v>0</v>
      </c>
      <c r="Q44" s="414"/>
      <c r="R44" s="407"/>
      <c r="S44" s="407"/>
      <c r="T44" s="406"/>
      <c r="V44" t="s">
        <v>56</v>
      </c>
    </row>
    <row r="45" spans="1:22" ht="52.5" x14ac:dyDescent="0.25">
      <c r="A45" s="1219" t="s">
        <v>32</v>
      </c>
      <c r="B45" s="1516" t="s">
        <v>24</v>
      </c>
      <c r="C45" s="1412" t="s">
        <v>27</v>
      </c>
      <c r="D45" s="1390" t="s">
        <v>24</v>
      </c>
      <c r="E45" s="1392" t="s">
        <v>49</v>
      </c>
      <c r="F45" s="1414" t="s">
        <v>572</v>
      </c>
      <c r="G45" s="1439" t="s">
        <v>152</v>
      </c>
      <c r="H45" s="1397" t="s">
        <v>125</v>
      </c>
      <c r="I45" s="1397" t="s">
        <v>792</v>
      </c>
      <c r="J45" s="621" t="s">
        <v>25</v>
      </c>
      <c r="K45" s="97">
        <v>500</v>
      </c>
      <c r="L45" s="97">
        <v>500</v>
      </c>
      <c r="M45" s="97"/>
      <c r="N45" s="631"/>
      <c r="O45" s="96"/>
      <c r="P45" s="153"/>
      <c r="Q45" s="101" t="s">
        <v>571</v>
      </c>
      <c r="R45" s="413">
        <v>2</v>
      </c>
      <c r="S45" s="413">
        <v>3</v>
      </c>
      <c r="T45" s="412">
        <v>3</v>
      </c>
    </row>
    <row r="46" spans="1:22" ht="23.45" customHeight="1" thickBot="1" x14ac:dyDescent="0.3">
      <c r="A46" s="1221"/>
      <c r="B46" s="1517"/>
      <c r="C46" s="1413"/>
      <c r="D46" s="1391"/>
      <c r="E46" s="1393"/>
      <c r="F46" s="1416"/>
      <c r="G46" s="1396"/>
      <c r="H46" s="1398"/>
      <c r="I46" s="1398"/>
      <c r="J46" s="15" t="s">
        <v>26</v>
      </c>
      <c r="K46" s="16">
        <f t="shared" ref="K46:P46" si="14">SUM(K45)</f>
        <v>500</v>
      </c>
      <c r="L46" s="16">
        <f t="shared" si="14"/>
        <v>500</v>
      </c>
      <c r="M46" s="16">
        <f t="shared" si="14"/>
        <v>0</v>
      </c>
      <c r="N46" s="42">
        <f t="shared" si="14"/>
        <v>0</v>
      </c>
      <c r="O46" s="44">
        <f t="shared" si="14"/>
        <v>0</v>
      </c>
      <c r="P46" s="16">
        <f t="shared" si="14"/>
        <v>0</v>
      </c>
      <c r="Q46" s="19"/>
      <c r="R46" s="407"/>
      <c r="S46" s="407"/>
      <c r="T46" s="406"/>
    </row>
    <row r="47" spans="1:22" x14ac:dyDescent="0.25">
      <c r="A47" s="1219" t="s">
        <v>32</v>
      </c>
      <c r="B47" s="1516" t="s">
        <v>24</v>
      </c>
      <c r="C47" s="1412" t="s">
        <v>27</v>
      </c>
      <c r="D47" s="1390" t="s">
        <v>24</v>
      </c>
      <c r="E47" s="1392" t="s">
        <v>31</v>
      </c>
      <c r="F47" s="1414" t="s">
        <v>570</v>
      </c>
      <c r="G47" s="1439" t="s">
        <v>152</v>
      </c>
      <c r="H47" s="1397" t="s">
        <v>125</v>
      </c>
      <c r="I47" s="1397" t="s">
        <v>792</v>
      </c>
      <c r="J47" s="621" t="s">
        <v>25</v>
      </c>
      <c r="K47" s="97">
        <v>600</v>
      </c>
      <c r="L47" s="97">
        <v>600</v>
      </c>
      <c r="M47" s="97"/>
      <c r="N47" s="631"/>
      <c r="O47" s="96"/>
      <c r="P47" s="153"/>
      <c r="Q47" s="101" t="s">
        <v>569</v>
      </c>
      <c r="R47" s="413">
        <v>9</v>
      </c>
      <c r="S47" s="413">
        <v>11</v>
      </c>
      <c r="T47" s="412">
        <v>12</v>
      </c>
    </row>
    <row r="48" spans="1:22" ht="15.75" thickBot="1" x14ac:dyDescent="0.3">
      <c r="A48" s="1221"/>
      <c r="B48" s="1517"/>
      <c r="C48" s="1413"/>
      <c r="D48" s="1391"/>
      <c r="E48" s="1393"/>
      <c r="F48" s="1416"/>
      <c r="G48" s="1396"/>
      <c r="H48" s="1398"/>
      <c r="I48" s="1398"/>
      <c r="J48" s="15" t="s">
        <v>26</v>
      </c>
      <c r="K48" s="16">
        <f t="shared" ref="K48:P48" si="15">SUM(K47)</f>
        <v>600</v>
      </c>
      <c r="L48" s="16">
        <f t="shared" si="15"/>
        <v>600</v>
      </c>
      <c r="M48" s="16">
        <f t="shared" si="15"/>
        <v>0</v>
      </c>
      <c r="N48" s="42">
        <f t="shared" si="15"/>
        <v>0</v>
      </c>
      <c r="O48" s="44">
        <f t="shared" si="15"/>
        <v>0</v>
      </c>
      <c r="P48" s="16">
        <f t="shared" si="15"/>
        <v>0</v>
      </c>
      <c r="Q48" s="19"/>
      <c r="R48" s="407"/>
      <c r="S48" s="407"/>
      <c r="T48" s="406"/>
    </row>
    <row r="49" spans="1:22" ht="21" x14ac:dyDescent="0.25">
      <c r="A49" s="1219" t="s">
        <v>32</v>
      </c>
      <c r="B49" s="1518" t="s">
        <v>24</v>
      </c>
      <c r="C49" s="1421" t="s">
        <v>27</v>
      </c>
      <c r="D49" s="1418" t="s">
        <v>24</v>
      </c>
      <c r="E49" s="1400" t="s">
        <v>32</v>
      </c>
      <c r="F49" s="1415" t="s">
        <v>568</v>
      </c>
      <c r="G49" s="1395" t="s">
        <v>357</v>
      </c>
      <c r="H49" s="1395" t="s">
        <v>125</v>
      </c>
      <c r="I49" s="1395" t="s">
        <v>792</v>
      </c>
      <c r="J49" s="1406" t="s">
        <v>25</v>
      </c>
      <c r="K49" s="1408">
        <v>20000</v>
      </c>
      <c r="L49" s="1408">
        <v>20000</v>
      </c>
      <c r="M49" s="1408">
        <v>19500</v>
      </c>
      <c r="N49" s="1411"/>
      <c r="O49" s="1636"/>
      <c r="P49" s="1410"/>
      <c r="Q49" s="163" t="s">
        <v>567</v>
      </c>
      <c r="R49" s="405">
        <v>400</v>
      </c>
      <c r="S49" s="405">
        <v>380</v>
      </c>
      <c r="T49" s="411">
        <v>350</v>
      </c>
    </row>
    <row r="50" spans="1:22" ht="31.5" x14ac:dyDescent="0.25">
      <c r="A50" s="1220"/>
      <c r="B50" s="1518"/>
      <c r="C50" s="1421"/>
      <c r="D50" s="1418"/>
      <c r="E50" s="1400"/>
      <c r="F50" s="1415"/>
      <c r="G50" s="1395"/>
      <c r="H50" s="1395"/>
      <c r="I50" s="1395"/>
      <c r="J50" s="1407"/>
      <c r="K50" s="1409"/>
      <c r="L50" s="1409"/>
      <c r="M50" s="1409"/>
      <c r="N50" s="1635"/>
      <c r="O50" s="1424"/>
      <c r="P50" s="1411"/>
      <c r="Q50" s="410" t="s">
        <v>566</v>
      </c>
      <c r="R50" s="409">
        <v>45</v>
      </c>
      <c r="S50" s="409">
        <v>40</v>
      </c>
      <c r="T50" s="408">
        <v>40</v>
      </c>
    </row>
    <row r="51" spans="1:22" ht="21" x14ac:dyDescent="0.25">
      <c r="A51" s="1220"/>
      <c r="B51" s="1518"/>
      <c r="C51" s="1421"/>
      <c r="D51" s="1418"/>
      <c r="E51" s="1400"/>
      <c r="F51" s="1415"/>
      <c r="G51" s="1395"/>
      <c r="H51" s="1395"/>
      <c r="I51" s="1395"/>
      <c r="J51" s="626" t="s">
        <v>100</v>
      </c>
      <c r="K51" s="639"/>
      <c r="L51" s="639"/>
      <c r="M51" s="639"/>
      <c r="N51" s="628"/>
      <c r="O51" s="640"/>
      <c r="P51" s="628"/>
      <c r="Q51" s="410" t="s">
        <v>565</v>
      </c>
      <c r="R51" s="409">
        <v>15</v>
      </c>
      <c r="S51" s="409">
        <v>16</v>
      </c>
      <c r="T51" s="408">
        <v>14</v>
      </c>
    </row>
    <row r="52" spans="1:22" ht="15.75" thickBot="1" x14ac:dyDescent="0.3">
      <c r="A52" s="1221"/>
      <c r="B52" s="1519"/>
      <c r="C52" s="1433"/>
      <c r="D52" s="1435"/>
      <c r="E52" s="1422"/>
      <c r="F52" s="1416"/>
      <c r="G52" s="1398"/>
      <c r="H52" s="1398"/>
      <c r="I52" s="1398"/>
      <c r="J52" s="15" t="s">
        <v>26</v>
      </c>
      <c r="K52" s="16">
        <f t="shared" ref="K52:P52" si="16">SUM(K49,K51)</f>
        <v>20000</v>
      </c>
      <c r="L52" s="16">
        <f t="shared" si="16"/>
        <v>20000</v>
      </c>
      <c r="M52" s="16">
        <f t="shared" si="16"/>
        <v>19500</v>
      </c>
      <c r="N52" s="16">
        <f t="shared" si="16"/>
        <v>0</v>
      </c>
      <c r="O52" s="16">
        <f t="shared" si="16"/>
        <v>0</v>
      </c>
      <c r="P52" s="16">
        <f t="shared" si="16"/>
        <v>0</v>
      </c>
      <c r="Q52" s="22"/>
      <c r="R52" s="407"/>
      <c r="S52" s="407"/>
      <c r="T52" s="406"/>
      <c r="V52" t="s">
        <v>56</v>
      </c>
    </row>
    <row r="53" spans="1:22" ht="21" customHeight="1" x14ac:dyDescent="0.25">
      <c r="A53" s="1219" t="s">
        <v>32</v>
      </c>
      <c r="B53" s="1516" t="s">
        <v>24</v>
      </c>
      <c r="C53" s="1412" t="s">
        <v>27</v>
      </c>
      <c r="D53" s="1390" t="s">
        <v>24</v>
      </c>
      <c r="E53" s="1392" t="s">
        <v>74</v>
      </c>
      <c r="F53" s="1079" t="s">
        <v>564</v>
      </c>
      <c r="G53" s="1439" t="s">
        <v>152</v>
      </c>
      <c r="H53" s="1397" t="s">
        <v>125</v>
      </c>
      <c r="I53" s="1397" t="s">
        <v>792</v>
      </c>
      <c r="J53" s="621" t="s">
        <v>25</v>
      </c>
      <c r="K53" s="97"/>
      <c r="L53" s="97"/>
      <c r="M53" s="97"/>
      <c r="N53" s="631"/>
      <c r="O53" s="632"/>
      <c r="P53" s="631"/>
      <c r="Q53" s="265" t="s">
        <v>563</v>
      </c>
      <c r="R53" s="405">
        <v>20</v>
      </c>
      <c r="S53" s="405">
        <v>22</v>
      </c>
      <c r="T53" s="404">
        <v>25</v>
      </c>
      <c r="U53" s="1490"/>
    </row>
    <row r="54" spans="1:22" ht="21" x14ac:dyDescent="0.25">
      <c r="A54" s="1220"/>
      <c r="B54" s="1518"/>
      <c r="C54" s="1421"/>
      <c r="D54" s="1418"/>
      <c r="E54" s="1400"/>
      <c r="F54" s="1054"/>
      <c r="G54" s="1395"/>
      <c r="H54" s="1395"/>
      <c r="I54" s="1395"/>
      <c r="J54" s="622" t="s">
        <v>100</v>
      </c>
      <c r="K54" s="623"/>
      <c r="L54" s="623"/>
      <c r="M54" s="623"/>
      <c r="N54" s="633"/>
      <c r="O54" s="634"/>
      <c r="P54" s="636"/>
      <c r="Q54" s="265" t="s">
        <v>562</v>
      </c>
      <c r="R54" s="405">
        <v>3</v>
      </c>
      <c r="S54" s="405">
        <v>4</v>
      </c>
      <c r="T54" s="404">
        <v>5</v>
      </c>
      <c r="U54" s="1490"/>
    </row>
    <row r="55" spans="1:22" ht="23.45" customHeight="1" thickBot="1" x14ac:dyDescent="0.3">
      <c r="A55" s="1221"/>
      <c r="B55" s="1517"/>
      <c r="C55" s="1413"/>
      <c r="D55" s="1391"/>
      <c r="E55" s="1393"/>
      <c r="F55" s="1055"/>
      <c r="G55" s="1396"/>
      <c r="H55" s="1398"/>
      <c r="I55" s="1398"/>
      <c r="J55" s="15" t="s">
        <v>26</v>
      </c>
      <c r="K55" s="16">
        <f t="shared" ref="K55:P55" si="17">SUM(K53,K54)</f>
        <v>0</v>
      </c>
      <c r="L55" s="16">
        <f t="shared" si="17"/>
        <v>0</v>
      </c>
      <c r="M55" s="16">
        <f t="shared" si="17"/>
        <v>0</v>
      </c>
      <c r="N55" s="17">
        <f t="shared" si="17"/>
        <v>0</v>
      </c>
      <c r="O55" s="18">
        <f t="shared" si="17"/>
        <v>0</v>
      </c>
      <c r="P55" s="16">
        <f t="shared" si="17"/>
        <v>0</v>
      </c>
      <c r="Q55" s="311"/>
      <c r="R55" s="403"/>
      <c r="S55" s="403"/>
      <c r="T55" s="402"/>
    </row>
    <row r="56" spans="1:22" ht="15.75" thickBot="1" x14ac:dyDescent="0.3">
      <c r="A56" s="8" t="s">
        <v>32</v>
      </c>
      <c r="B56" s="146" t="s">
        <v>24</v>
      </c>
      <c r="C56" s="13" t="s">
        <v>27</v>
      </c>
      <c r="D56" s="26" t="s">
        <v>24</v>
      </c>
      <c r="E56" s="1492" t="s">
        <v>451</v>
      </c>
      <c r="F56" s="1493"/>
      <c r="G56" s="1493"/>
      <c r="H56" s="1493"/>
      <c r="I56" s="1493"/>
      <c r="J56" s="1494"/>
      <c r="K56" s="27">
        <f>SUM(K35,K38,K41,K44,K46,K48,K52,K55)</f>
        <v>46600</v>
      </c>
      <c r="L56" s="27">
        <f t="shared" ref="L56:P56" si="18">SUM(L35,L38,L41,L44,L46,L48,L52,L55)</f>
        <v>46600</v>
      </c>
      <c r="M56" s="27">
        <f t="shared" si="18"/>
        <v>19500</v>
      </c>
      <c r="N56" s="27">
        <f t="shared" si="18"/>
        <v>0</v>
      </c>
      <c r="O56" s="27">
        <f t="shared" si="18"/>
        <v>0</v>
      </c>
      <c r="P56" s="27">
        <f t="shared" si="18"/>
        <v>0</v>
      </c>
      <c r="Q56" s="37"/>
      <c r="R56" s="401"/>
      <c r="S56" s="400"/>
      <c r="T56" s="399"/>
    </row>
    <row r="57" spans="1:22" ht="15.75" thickBot="1" x14ac:dyDescent="0.3">
      <c r="A57" s="116" t="s">
        <v>32</v>
      </c>
      <c r="B57" s="146" t="s">
        <v>24</v>
      </c>
      <c r="C57" s="13" t="s">
        <v>27</v>
      </c>
      <c r="D57" s="48"/>
      <c r="E57" s="1495" t="s">
        <v>450</v>
      </c>
      <c r="F57" s="1496"/>
      <c r="G57" s="1496"/>
      <c r="H57" s="1496"/>
      <c r="I57" s="1496"/>
      <c r="J57" s="1497"/>
      <c r="K57" s="49">
        <f t="shared" ref="K57:P57" si="19">SUM(K56)</f>
        <v>46600</v>
      </c>
      <c r="L57" s="49">
        <f t="shared" si="19"/>
        <v>46600</v>
      </c>
      <c r="M57" s="49">
        <f t="shared" si="19"/>
        <v>19500</v>
      </c>
      <c r="N57" s="49">
        <f t="shared" si="19"/>
        <v>0</v>
      </c>
      <c r="O57" s="49">
        <f t="shared" si="19"/>
        <v>0</v>
      </c>
      <c r="P57" s="49">
        <f t="shared" si="19"/>
        <v>0</v>
      </c>
      <c r="Q57" s="50"/>
      <c r="R57" s="398"/>
      <c r="S57" s="397"/>
      <c r="T57" s="396"/>
    </row>
    <row r="58" spans="1:22" ht="15.75" thickBot="1" x14ac:dyDescent="0.3">
      <c r="A58" s="8" t="s">
        <v>32</v>
      </c>
      <c r="B58" s="146" t="s">
        <v>24</v>
      </c>
      <c r="C58" s="54"/>
      <c r="D58" s="55"/>
      <c r="E58" s="1487" t="s">
        <v>26</v>
      </c>
      <c r="F58" s="1488"/>
      <c r="G58" s="1488"/>
      <c r="H58" s="1488"/>
      <c r="I58" s="1488"/>
      <c r="J58" s="1489"/>
      <c r="K58" s="56">
        <f t="shared" ref="K58:P58" si="20">SUM(K31,K57)</f>
        <v>223000</v>
      </c>
      <c r="L58" s="56">
        <f t="shared" si="20"/>
        <v>223000</v>
      </c>
      <c r="M58" s="56">
        <f t="shared" si="20"/>
        <v>19500</v>
      </c>
      <c r="N58" s="56">
        <f t="shared" si="20"/>
        <v>0</v>
      </c>
      <c r="O58" s="56">
        <f t="shared" si="20"/>
        <v>0</v>
      </c>
      <c r="P58" s="56">
        <f t="shared" si="20"/>
        <v>0</v>
      </c>
      <c r="Q58" s="57"/>
      <c r="R58" s="395"/>
      <c r="S58" s="394"/>
      <c r="T58" s="393"/>
    </row>
    <row r="61" spans="1:22" ht="38.25" x14ac:dyDescent="0.25">
      <c r="F61" s="612" t="s">
        <v>111</v>
      </c>
      <c r="G61" s="62" t="s">
        <v>25</v>
      </c>
      <c r="H61" s="456">
        <f>SUM(K14,K16,K18,K21,K34,K36,K37,K39,K42,K45,K47,K49,K53)</f>
        <v>153000</v>
      </c>
      <c r="I61" s="456">
        <f>SUM(L14,L16,L18,L21,L34,L36,L37,L39,L42,L45,L47,L49,L53)</f>
        <v>153000</v>
      </c>
      <c r="J61" s="456">
        <f>SUM(M14,M16,M18,M21,M34,M36,M37,M39,M42,M45,M47,M49,M53)</f>
        <v>19500</v>
      </c>
      <c r="K61" s="456">
        <f>SUM(N14,N16,N18,N21,N34,N36,N37,N39,N42,N45,N47,N49,N53)</f>
        <v>0</v>
      </c>
    </row>
    <row r="62" spans="1:22" ht="25.5" x14ac:dyDescent="0.25">
      <c r="F62" s="614" t="s">
        <v>114</v>
      </c>
      <c r="G62" s="64"/>
      <c r="H62" s="63">
        <f>SUM(H61)</f>
        <v>153000</v>
      </c>
      <c r="I62" s="63">
        <f>SUM(I61)</f>
        <v>153000</v>
      </c>
      <c r="J62" s="63"/>
      <c r="K62" s="63">
        <f>SUM(K61)</f>
        <v>0</v>
      </c>
    </row>
    <row r="63" spans="1:22" x14ac:dyDescent="0.25">
      <c r="F63" s="842" t="s">
        <v>115</v>
      </c>
      <c r="G63" s="62" t="s">
        <v>100</v>
      </c>
      <c r="H63" s="456">
        <f>SUM(K12,K51,K54)</f>
        <v>70000</v>
      </c>
      <c r="I63" s="456">
        <f>SUM(L12,L51,L54)</f>
        <v>70000</v>
      </c>
      <c r="J63" s="456">
        <f>SUM(M12,M51,M54)</f>
        <v>0</v>
      </c>
      <c r="K63" s="456">
        <f>SUM(N12,N51,N54)</f>
        <v>0</v>
      </c>
    </row>
    <row r="64" spans="1:22" x14ac:dyDescent="0.25">
      <c r="F64" s="617" t="s">
        <v>260</v>
      </c>
      <c r="G64" s="263"/>
      <c r="H64" s="263">
        <f>SUM(H62,H63)</f>
        <v>223000</v>
      </c>
      <c r="I64" s="263">
        <f>SUM(I62,I63)</f>
        <v>223000</v>
      </c>
      <c r="J64" s="263">
        <f>SUM(J62)</f>
        <v>0</v>
      </c>
      <c r="K64" s="263">
        <v>0</v>
      </c>
    </row>
  </sheetData>
  <mergeCells count="213">
    <mergeCell ref="U53:U54"/>
    <mergeCell ref="J42:J43"/>
    <mergeCell ref="K42:K43"/>
    <mergeCell ref="L42:L43"/>
    <mergeCell ref="M42:M43"/>
    <mergeCell ref="N42:N43"/>
    <mergeCell ref="K39:K40"/>
    <mergeCell ref="L39:L40"/>
    <mergeCell ref="M39:M40"/>
    <mergeCell ref="N39:N40"/>
    <mergeCell ref="O39:O40"/>
    <mergeCell ref="O42:O43"/>
    <mergeCell ref="P42:P43"/>
    <mergeCell ref="P39:P40"/>
    <mergeCell ref="N49:N50"/>
    <mergeCell ref="O49:O50"/>
    <mergeCell ref="P49:P50"/>
    <mergeCell ref="I49:I52"/>
    <mergeCell ref="K49:K50"/>
    <mergeCell ref="L49:L50"/>
    <mergeCell ref="M49:M50"/>
    <mergeCell ref="U21:U22"/>
    <mergeCell ref="U25:U26"/>
    <mergeCell ref="U28:U29"/>
    <mergeCell ref="I47:I48"/>
    <mergeCell ref="I42:I44"/>
    <mergeCell ref="I21:I22"/>
    <mergeCell ref="I36:I38"/>
    <mergeCell ref="T25:T26"/>
    <mergeCell ref="Q25:Q26"/>
    <mergeCell ref="G53:G55"/>
    <mergeCell ref="H53:H55"/>
    <mergeCell ref="I53:I55"/>
    <mergeCell ref="A53:A55"/>
    <mergeCell ref="B53:B55"/>
    <mergeCell ref="C53:C55"/>
    <mergeCell ref="D53:D55"/>
    <mergeCell ref="E53:E55"/>
    <mergeCell ref="F53:F55"/>
    <mergeCell ref="G45:G46"/>
    <mergeCell ref="H45:H46"/>
    <mergeCell ref="B49:B52"/>
    <mergeCell ref="C49:C52"/>
    <mergeCell ref="D49:D52"/>
    <mergeCell ref="E49:E52"/>
    <mergeCell ref="F49:F52"/>
    <mergeCell ref="G49:G52"/>
    <mergeCell ref="A45:A46"/>
    <mergeCell ref="B45:B46"/>
    <mergeCell ref="C45:C46"/>
    <mergeCell ref="D45:D46"/>
    <mergeCell ref="E45:E46"/>
    <mergeCell ref="F45:F46"/>
    <mergeCell ref="G47:G48"/>
    <mergeCell ref="H47:H48"/>
    <mergeCell ref="A47:A48"/>
    <mergeCell ref="B47:B48"/>
    <mergeCell ref="C47:C48"/>
    <mergeCell ref="D47:D48"/>
    <mergeCell ref="E47:E48"/>
    <mergeCell ref="F47:F48"/>
    <mergeCell ref="A49:A52"/>
    <mergeCell ref="H49:H52"/>
    <mergeCell ref="G39:G41"/>
    <mergeCell ref="H39:H41"/>
    <mergeCell ref="A42:A44"/>
    <mergeCell ref="B42:B44"/>
    <mergeCell ref="C42:C44"/>
    <mergeCell ref="D42:D44"/>
    <mergeCell ref="E42:E44"/>
    <mergeCell ref="F42:F44"/>
    <mergeCell ref="G42:G44"/>
    <mergeCell ref="H42:H44"/>
    <mergeCell ref="A39:A41"/>
    <mergeCell ref="B39:B41"/>
    <mergeCell ref="C39:C41"/>
    <mergeCell ref="D39:D41"/>
    <mergeCell ref="E39:E41"/>
    <mergeCell ref="F39:F41"/>
    <mergeCell ref="H28:H29"/>
    <mergeCell ref="D32:T32"/>
    <mergeCell ref="E31:J31"/>
    <mergeCell ref="E30:J30"/>
    <mergeCell ref="I34:I35"/>
    <mergeCell ref="E33:T33"/>
    <mergeCell ref="A34:A35"/>
    <mergeCell ref="B34:B35"/>
    <mergeCell ref="C34:C35"/>
    <mergeCell ref="D34:D35"/>
    <mergeCell ref="E34:E35"/>
    <mergeCell ref="F34:F35"/>
    <mergeCell ref="G34:G35"/>
    <mergeCell ref="I28:I29"/>
    <mergeCell ref="A36:A38"/>
    <mergeCell ref="B36:B38"/>
    <mergeCell ref="C36:C38"/>
    <mergeCell ref="D36:D38"/>
    <mergeCell ref="E36:E38"/>
    <mergeCell ref="F36:F38"/>
    <mergeCell ref="G36:G38"/>
    <mergeCell ref="H36:H38"/>
    <mergeCell ref="H34:H35"/>
    <mergeCell ref="O18:O19"/>
    <mergeCell ref="P18:P19"/>
    <mergeCell ref="N25:N26"/>
    <mergeCell ref="N18:N19"/>
    <mergeCell ref="K18:K19"/>
    <mergeCell ref="L18:L19"/>
    <mergeCell ref="M18:M19"/>
    <mergeCell ref="D21:D22"/>
    <mergeCell ref="M25:M26"/>
    <mergeCell ref="O25:O26"/>
    <mergeCell ref="P25:P26"/>
    <mergeCell ref="I25:I27"/>
    <mergeCell ref="J25:J26"/>
    <mergeCell ref="K25:K26"/>
    <mergeCell ref="L25:L26"/>
    <mergeCell ref="A18:A20"/>
    <mergeCell ref="B18:B20"/>
    <mergeCell ref="C18:C20"/>
    <mergeCell ref="D18:D20"/>
    <mergeCell ref="H25:H27"/>
    <mergeCell ref="R25:R26"/>
    <mergeCell ref="S25:S26"/>
    <mergeCell ref="A2:T2"/>
    <mergeCell ref="A3:T3"/>
    <mergeCell ref="A4:T4"/>
    <mergeCell ref="A5:A7"/>
    <mergeCell ref="B5:B7"/>
    <mergeCell ref="I12:I13"/>
    <mergeCell ref="B8:T8"/>
    <mergeCell ref="C9:T9"/>
    <mergeCell ref="D10:T10"/>
    <mergeCell ref="E11:T11"/>
    <mergeCell ref="R6:T6"/>
    <mergeCell ref="I5:I7"/>
    <mergeCell ref="J5:J7"/>
    <mergeCell ref="K5:N5"/>
    <mergeCell ref="O5:O7"/>
    <mergeCell ref="P5:P7"/>
    <mergeCell ref="C5:C7"/>
    <mergeCell ref="D5:D7"/>
    <mergeCell ref="E5:E7"/>
    <mergeCell ref="F5:F7"/>
    <mergeCell ref="G5:G7"/>
    <mergeCell ref="Q5:T5"/>
    <mergeCell ref="K6:K7"/>
    <mergeCell ref="L6:M6"/>
    <mergeCell ref="N6:N7"/>
    <mergeCell ref="Q6:Q7"/>
    <mergeCell ref="A12:A13"/>
    <mergeCell ref="A25:A27"/>
    <mergeCell ref="A28:A29"/>
    <mergeCell ref="B28:B29"/>
    <mergeCell ref="C28:C29"/>
    <mergeCell ref="D28:D29"/>
    <mergeCell ref="E28:E29"/>
    <mergeCell ref="H5:H7"/>
    <mergeCell ref="F28:F29"/>
    <mergeCell ref="B14:B15"/>
    <mergeCell ref="C14:C15"/>
    <mergeCell ref="D14:D15"/>
    <mergeCell ref="E14:E15"/>
    <mergeCell ref="F14:F15"/>
    <mergeCell ref="B16:B17"/>
    <mergeCell ref="C16:C17"/>
    <mergeCell ref="F25:F27"/>
    <mergeCell ref="G25:G27"/>
    <mergeCell ref="A16:A17"/>
    <mergeCell ref="A14:A15"/>
    <mergeCell ref="E21:E22"/>
    <mergeCell ref="F21:F22"/>
    <mergeCell ref="G28:G29"/>
    <mergeCell ref="B12:B13"/>
    <mergeCell ref="C12:C13"/>
    <mergeCell ref="D12:D13"/>
    <mergeCell ref="E12:E13"/>
    <mergeCell ref="F12:F13"/>
    <mergeCell ref="G12:G13"/>
    <mergeCell ref="C25:C27"/>
    <mergeCell ref="D25:D27"/>
    <mergeCell ref="E25:E27"/>
    <mergeCell ref="B25:B27"/>
    <mergeCell ref="D16:D17"/>
    <mergeCell ref="E16:E17"/>
    <mergeCell ref="F16:F17"/>
    <mergeCell ref="G18:G20"/>
    <mergeCell ref="G21:G22"/>
    <mergeCell ref="G16:G17"/>
    <mergeCell ref="A21:A22"/>
    <mergeCell ref="B21:B22"/>
    <mergeCell ref="C21:C22"/>
    <mergeCell ref="E57:J57"/>
    <mergeCell ref="E58:J58"/>
    <mergeCell ref="E56:J56"/>
    <mergeCell ref="J49:J50"/>
    <mergeCell ref="J39:J40"/>
    <mergeCell ref="H12:H13"/>
    <mergeCell ref="G14:G15"/>
    <mergeCell ref="H14:H15"/>
    <mergeCell ref="I39:I41"/>
    <mergeCell ref="H18:H20"/>
    <mergeCell ref="I18:I20"/>
    <mergeCell ref="H21:H22"/>
    <mergeCell ref="I14:I15"/>
    <mergeCell ref="H16:H17"/>
    <mergeCell ref="I16:I17"/>
    <mergeCell ref="I45:I46"/>
    <mergeCell ref="J18:J19"/>
    <mergeCell ref="E23:J23"/>
    <mergeCell ref="E18:E20"/>
    <mergeCell ref="F18:F20"/>
    <mergeCell ref="E24:T24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BA13-3DF6-4157-9A29-67D6348E6FCD}">
  <sheetPr>
    <pageSetUpPr fitToPage="1"/>
  </sheetPr>
  <dimension ref="A1:DJ74"/>
  <sheetViews>
    <sheetView zoomScale="115" zoomScaleNormal="115" workbookViewId="0">
      <selection activeCell="M56" sqref="M56"/>
    </sheetView>
  </sheetViews>
  <sheetFormatPr defaultRowHeight="15" outlineLevelRow="1" x14ac:dyDescent="0.25"/>
  <cols>
    <col min="1" max="5" width="4.140625" customWidth="1"/>
    <col min="6" max="6" width="23.85546875" customWidth="1"/>
    <col min="17" max="17" width="23.85546875" customWidth="1"/>
  </cols>
  <sheetData>
    <row r="1" spans="1:114" ht="18.75" x14ac:dyDescent="0.3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</row>
    <row r="2" spans="1:114" x14ac:dyDescent="0.25">
      <c r="A2" s="1481" t="s">
        <v>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Q2" s="1481"/>
      <c r="R2" s="1481"/>
      <c r="S2" s="1481"/>
      <c r="T2" s="1481"/>
    </row>
    <row r="3" spans="1:114" x14ac:dyDescent="0.25">
      <c r="A3" s="1481" t="s">
        <v>675</v>
      </c>
      <c r="B3" s="1481"/>
      <c r="C3" s="1482"/>
      <c r="D3" s="1482"/>
      <c r="E3" s="1482"/>
      <c r="F3" s="1482"/>
      <c r="G3" s="1482"/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</row>
    <row r="4" spans="1:114" ht="15.75" thickBot="1" x14ac:dyDescent="0.3">
      <c r="A4" s="1481" t="s">
        <v>1</v>
      </c>
      <c r="B4" s="1481"/>
      <c r="C4" s="1481"/>
      <c r="D4" s="1481"/>
      <c r="E4" s="1481"/>
      <c r="F4" s="1481"/>
      <c r="G4" s="1481"/>
      <c r="H4" s="1481"/>
      <c r="I4" s="1481"/>
      <c r="J4" s="1481"/>
      <c r="K4" s="1481"/>
      <c r="L4" s="1481"/>
      <c r="M4" s="1481"/>
      <c r="N4" s="1481"/>
      <c r="O4" s="1481"/>
      <c r="P4" s="1481"/>
      <c r="Q4" s="1481"/>
      <c r="R4" s="1481"/>
      <c r="S4" s="1481"/>
      <c r="T4" s="1481"/>
    </row>
    <row r="5" spans="1:114" ht="14.45" customHeight="1" x14ac:dyDescent="0.25">
      <c r="A5" s="1447" t="s">
        <v>2</v>
      </c>
      <c r="B5" s="1483" t="s">
        <v>3</v>
      </c>
      <c r="C5" s="1447" t="s">
        <v>4</v>
      </c>
      <c r="D5" s="1447" t="s">
        <v>5</v>
      </c>
      <c r="E5" s="1447" t="s">
        <v>6</v>
      </c>
      <c r="F5" s="1449" t="s">
        <v>7</v>
      </c>
      <c r="G5" s="1442" t="s">
        <v>99</v>
      </c>
      <c r="H5" s="1442" t="s">
        <v>8</v>
      </c>
      <c r="I5" s="1442" t="s">
        <v>9</v>
      </c>
      <c r="J5" s="1474" t="s">
        <v>10</v>
      </c>
      <c r="K5" s="1477" t="s">
        <v>11</v>
      </c>
      <c r="L5" s="1478"/>
      <c r="M5" s="1478"/>
      <c r="N5" s="1479"/>
      <c r="O5" s="1480" t="s">
        <v>12</v>
      </c>
      <c r="P5" s="1442" t="s">
        <v>13</v>
      </c>
      <c r="Q5" s="1457" t="s">
        <v>14</v>
      </c>
      <c r="R5" s="1458"/>
      <c r="S5" s="1458"/>
      <c r="T5" s="1459"/>
    </row>
    <row r="6" spans="1:114" x14ac:dyDescent="0.25">
      <c r="A6" s="1448"/>
      <c r="B6" s="1484"/>
      <c r="C6" s="1448"/>
      <c r="D6" s="1448"/>
      <c r="E6" s="1448"/>
      <c r="F6" s="1450"/>
      <c r="G6" s="1443"/>
      <c r="H6" s="1443"/>
      <c r="I6" s="1443"/>
      <c r="J6" s="1475"/>
      <c r="K6" s="1460" t="s">
        <v>15</v>
      </c>
      <c r="L6" s="1462" t="s">
        <v>16</v>
      </c>
      <c r="M6" s="1462"/>
      <c r="N6" s="1463" t="s">
        <v>17</v>
      </c>
      <c r="O6" s="1460"/>
      <c r="P6" s="1443"/>
      <c r="Q6" s="1465" t="s">
        <v>18</v>
      </c>
      <c r="R6" s="1462" t="s">
        <v>19</v>
      </c>
      <c r="S6" s="1462"/>
      <c r="T6" s="1467"/>
    </row>
    <row r="7" spans="1:114" ht="55.9" customHeight="1" thickBot="1" x14ac:dyDescent="0.3">
      <c r="A7" s="1448"/>
      <c r="B7" s="1484"/>
      <c r="C7" s="1448"/>
      <c r="D7" s="1448"/>
      <c r="E7" s="1448"/>
      <c r="F7" s="1450"/>
      <c r="G7" s="1443"/>
      <c r="H7" s="1443"/>
      <c r="I7" s="1443"/>
      <c r="J7" s="1476"/>
      <c r="K7" s="1461"/>
      <c r="L7" s="5" t="s">
        <v>15</v>
      </c>
      <c r="M7" s="5" t="s">
        <v>20</v>
      </c>
      <c r="N7" s="1464"/>
      <c r="O7" s="1461"/>
      <c r="P7" s="1444"/>
      <c r="Q7" s="1466"/>
      <c r="R7" s="6" t="s">
        <v>21</v>
      </c>
      <c r="S7" s="6" t="s">
        <v>22</v>
      </c>
      <c r="T7" s="7" t="s">
        <v>23</v>
      </c>
    </row>
    <row r="8" spans="1:114" ht="15.75" thickBot="1" x14ac:dyDescent="0.3">
      <c r="A8" s="8" t="s">
        <v>74</v>
      </c>
      <c r="B8" s="1451" t="s">
        <v>674</v>
      </c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1452"/>
      <c r="U8" s="43"/>
    </row>
    <row r="9" spans="1:114" s="12" customFormat="1" ht="11.45" customHeight="1" outlineLevel="1" collapsed="1" thickBot="1" x14ac:dyDescent="0.25">
      <c r="A9" s="8" t="s">
        <v>74</v>
      </c>
      <c r="B9" s="9" t="s">
        <v>27</v>
      </c>
      <c r="C9" s="1453" t="s">
        <v>673</v>
      </c>
      <c r="D9" s="1454"/>
      <c r="E9" s="1454"/>
      <c r="F9" s="1454"/>
      <c r="G9" s="1454"/>
      <c r="H9" s="1454"/>
      <c r="I9" s="1454"/>
      <c r="J9" s="1454"/>
      <c r="K9" s="1454"/>
      <c r="L9" s="1454"/>
      <c r="M9" s="1454"/>
      <c r="N9" s="1454"/>
      <c r="O9" s="1454"/>
      <c r="P9" s="1454"/>
      <c r="Q9" s="1454"/>
      <c r="R9" s="1454"/>
      <c r="S9" s="1454"/>
      <c r="T9" s="145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5.75" thickBot="1" x14ac:dyDescent="0.3">
      <c r="A10" s="8" t="s">
        <v>74</v>
      </c>
      <c r="B10" s="9" t="s">
        <v>27</v>
      </c>
      <c r="C10" s="13" t="s">
        <v>24</v>
      </c>
      <c r="D10" s="1601" t="s">
        <v>672</v>
      </c>
      <c r="E10" s="1602"/>
      <c r="F10" s="1602"/>
      <c r="G10" s="1602"/>
      <c r="H10" s="1602"/>
      <c r="I10" s="1602"/>
      <c r="J10" s="1602"/>
      <c r="K10" s="1602"/>
      <c r="L10" s="1602"/>
      <c r="M10" s="1602"/>
      <c r="N10" s="1602"/>
      <c r="O10" s="1602"/>
      <c r="P10" s="1602"/>
      <c r="Q10" s="1602"/>
      <c r="R10" s="1602"/>
      <c r="S10" s="1602"/>
      <c r="T10" s="1603"/>
    </row>
    <row r="11" spans="1:114" ht="20.45" customHeight="1" thickBot="1" x14ac:dyDescent="0.3">
      <c r="A11" s="114" t="s">
        <v>74</v>
      </c>
      <c r="B11" s="145" t="s">
        <v>27</v>
      </c>
      <c r="C11" s="144" t="s">
        <v>24</v>
      </c>
      <c r="D11" s="14" t="s">
        <v>24</v>
      </c>
      <c r="E11" s="1586" t="s">
        <v>671</v>
      </c>
      <c r="F11" s="1587"/>
      <c r="G11" s="1587"/>
      <c r="H11" s="1587"/>
      <c r="I11" s="1587"/>
      <c r="J11" s="1587"/>
      <c r="K11" s="1587"/>
      <c r="L11" s="1587"/>
      <c r="M11" s="1587"/>
      <c r="N11" s="1587"/>
      <c r="O11" s="1587"/>
      <c r="P11" s="1587"/>
      <c r="Q11" s="1587"/>
      <c r="R11" s="1587"/>
      <c r="S11" s="1587"/>
      <c r="T11" s="1588"/>
    </row>
    <row r="12" spans="1:114" ht="28.5" customHeight="1" x14ac:dyDescent="0.25">
      <c r="A12" s="1219" t="s">
        <v>74</v>
      </c>
      <c r="B12" s="1516" t="s">
        <v>27</v>
      </c>
      <c r="C12" s="1446" t="s">
        <v>24</v>
      </c>
      <c r="D12" s="1390" t="s">
        <v>24</v>
      </c>
      <c r="E12" s="1399" t="s">
        <v>24</v>
      </c>
      <c r="F12" s="1546" t="s">
        <v>670</v>
      </c>
      <c r="G12" s="1394" t="s">
        <v>628</v>
      </c>
      <c r="H12" s="1394" t="s">
        <v>793</v>
      </c>
      <c r="I12" s="1395" t="s">
        <v>648</v>
      </c>
      <c r="J12" s="622" t="s">
        <v>53</v>
      </c>
      <c r="K12" s="623">
        <v>123100</v>
      </c>
      <c r="L12" s="623">
        <v>123100</v>
      </c>
      <c r="M12" s="623">
        <v>102170</v>
      </c>
      <c r="N12" s="633"/>
      <c r="O12" s="634"/>
      <c r="P12" s="633"/>
      <c r="Q12" s="304" t="s">
        <v>669</v>
      </c>
      <c r="R12" s="111">
        <v>86</v>
      </c>
      <c r="S12" s="111">
        <v>85</v>
      </c>
      <c r="T12" s="113">
        <v>85</v>
      </c>
    </row>
    <row r="13" spans="1:114" ht="28.5" customHeight="1" thickBot="1" x14ac:dyDescent="0.3">
      <c r="A13" s="1221"/>
      <c r="B13" s="1517"/>
      <c r="C13" s="1413"/>
      <c r="D13" s="1391"/>
      <c r="E13" s="1393"/>
      <c r="F13" s="1547"/>
      <c r="G13" s="1396"/>
      <c r="H13" s="1396"/>
      <c r="I13" s="1398"/>
      <c r="J13" s="15" t="s">
        <v>26</v>
      </c>
      <c r="K13" s="16">
        <f t="shared" ref="K13:P13" si="0">SUM(K12)</f>
        <v>123100</v>
      </c>
      <c r="L13" s="16">
        <f t="shared" si="0"/>
        <v>123100</v>
      </c>
      <c r="M13" s="16">
        <f t="shared" si="0"/>
        <v>102170</v>
      </c>
      <c r="N13" s="17">
        <f t="shared" si="0"/>
        <v>0</v>
      </c>
      <c r="O13" s="18">
        <f t="shared" si="0"/>
        <v>0</v>
      </c>
      <c r="P13" s="16">
        <f t="shared" si="0"/>
        <v>0</v>
      </c>
      <c r="Q13" s="19"/>
      <c r="R13" s="89"/>
      <c r="S13" s="89"/>
      <c r="T13" s="90"/>
    </row>
    <row r="14" spans="1:114" ht="24" customHeight="1" x14ac:dyDescent="0.25">
      <c r="A14" s="1219" t="s">
        <v>74</v>
      </c>
      <c r="B14" s="1535" t="s">
        <v>27</v>
      </c>
      <c r="C14" s="1432" t="s">
        <v>24</v>
      </c>
      <c r="D14" s="1434" t="s">
        <v>24</v>
      </c>
      <c r="E14" s="1436" t="s">
        <v>27</v>
      </c>
      <c r="F14" s="1414" t="s">
        <v>668</v>
      </c>
      <c r="G14" s="1397" t="s">
        <v>628</v>
      </c>
      <c r="H14" s="1397" t="s">
        <v>793</v>
      </c>
      <c r="I14" s="1397" t="s">
        <v>648</v>
      </c>
      <c r="J14" s="625" t="s">
        <v>51</v>
      </c>
      <c r="K14" s="97">
        <v>10000</v>
      </c>
      <c r="L14" s="97">
        <v>9200</v>
      </c>
      <c r="M14" s="97">
        <v>1000</v>
      </c>
      <c r="N14" s="98">
        <v>800</v>
      </c>
      <c r="O14" s="105"/>
      <c r="P14" s="107"/>
      <c r="Q14" s="21" t="s">
        <v>667</v>
      </c>
      <c r="R14" s="111">
        <v>262</v>
      </c>
      <c r="S14" s="111">
        <v>267</v>
      </c>
      <c r="T14" s="157">
        <v>270</v>
      </c>
      <c r="U14" s="156"/>
    </row>
    <row r="15" spans="1:114" ht="23.45" customHeight="1" thickBot="1" x14ac:dyDescent="0.3">
      <c r="A15" s="1221"/>
      <c r="B15" s="1536"/>
      <c r="C15" s="1433"/>
      <c r="D15" s="1435"/>
      <c r="E15" s="1422"/>
      <c r="F15" s="1416"/>
      <c r="G15" s="1398"/>
      <c r="H15" s="1398"/>
      <c r="I15" s="1398"/>
      <c r="J15" s="15" t="s">
        <v>26</v>
      </c>
      <c r="K15" s="16">
        <f t="shared" ref="K15:P15" si="1">SUM(K14)</f>
        <v>10000</v>
      </c>
      <c r="L15" s="16">
        <f t="shared" si="1"/>
        <v>9200</v>
      </c>
      <c r="M15" s="16">
        <f t="shared" si="1"/>
        <v>1000</v>
      </c>
      <c r="N15" s="17">
        <f t="shared" si="1"/>
        <v>800</v>
      </c>
      <c r="O15" s="18">
        <f t="shared" si="1"/>
        <v>0</v>
      </c>
      <c r="P15" s="16">
        <f t="shared" si="1"/>
        <v>0</v>
      </c>
      <c r="Q15" s="22"/>
      <c r="R15" s="92"/>
      <c r="S15" s="92"/>
      <c r="T15" s="93"/>
    </row>
    <row r="16" spans="1:114" ht="23.45" customHeight="1" x14ac:dyDescent="0.25">
      <c r="A16" s="1386" t="s">
        <v>74</v>
      </c>
      <c r="B16" s="1518" t="s">
        <v>27</v>
      </c>
      <c r="C16" s="1421" t="s">
        <v>24</v>
      </c>
      <c r="D16" s="1418" t="s">
        <v>24</v>
      </c>
      <c r="E16" s="1400" t="s">
        <v>28</v>
      </c>
      <c r="F16" s="1533" t="s">
        <v>666</v>
      </c>
      <c r="G16" s="1395" t="s">
        <v>665</v>
      </c>
      <c r="H16" s="1395" t="s">
        <v>794</v>
      </c>
      <c r="I16" s="1395" t="s">
        <v>648</v>
      </c>
      <c r="J16" s="621" t="s">
        <v>25</v>
      </c>
      <c r="K16" s="97"/>
      <c r="L16" s="97"/>
      <c r="M16" s="97"/>
      <c r="N16" s="636"/>
      <c r="O16" s="96"/>
      <c r="P16" s="153"/>
      <c r="Q16" s="1651"/>
      <c r="R16" s="1438"/>
      <c r="S16" s="1438"/>
      <c r="T16" s="1419"/>
    </row>
    <row r="17" spans="1:20" ht="39.6" customHeight="1" x14ac:dyDescent="0.25">
      <c r="A17" s="1385"/>
      <c r="B17" s="1538"/>
      <c r="C17" s="1412"/>
      <c r="D17" s="1417"/>
      <c r="E17" s="1399"/>
      <c r="F17" s="1621"/>
      <c r="G17" s="1394"/>
      <c r="H17" s="1394"/>
      <c r="I17" s="1394"/>
      <c r="J17" s="626" t="s">
        <v>51</v>
      </c>
      <c r="K17" s="627">
        <v>71300</v>
      </c>
      <c r="L17" s="627">
        <v>71300</v>
      </c>
      <c r="M17" s="627"/>
      <c r="N17" s="628"/>
      <c r="O17" s="32"/>
      <c r="P17" s="34"/>
      <c r="Q17" s="1652"/>
      <c r="R17" s="1428"/>
      <c r="S17" s="1428"/>
      <c r="T17" s="1420"/>
    </row>
    <row r="18" spans="1:20" ht="23.45" customHeight="1" x14ac:dyDescent="0.25">
      <c r="A18" s="1387"/>
      <c r="B18" s="1562"/>
      <c r="C18" s="1563"/>
      <c r="D18" s="1564"/>
      <c r="E18" s="1565"/>
      <c r="F18" s="1653" t="s">
        <v>664</v>
      </c>
      <c r="G18" s="1569" t="s">
        <v>663</v>
      </c>
      <c r="H18" s="1569" t="s">
        <v>794</v>
      </c>
      <c r="I18" s="1395" t="s">
        <v>648</v>
      </c>
      <c r="J18" s="1645"/>
      <c r="K18" s="1650"/>
      <c r="L18" s="1650"/>
      <c r="M18" s="1650"/>
      <c r="N18" s="1647"/>
      <c r="O18" s="1648"/>
      <c r="P18" s="1647"/>
      <c r="Q18" s="410" t="s">
        <v>256</v>
      </c>
      <c r="R18" s="166">
        <v>51</v>
      </c>
      <c r="S18" s="166">
        <v>51</v>
      </c>
      <c r="T18" s="91">
        <v>51</v>
      </c>
    </row>
    <row r="19" spans="1:20" ht="23.45" customHeight="1" x14ac:dyDescent="0.25">
      <c r="A19" s="1385"/>
      <c r="B19" s="1538"/>
      <c r="C19" s="1412"/>
      <c r="D19" s="1417"/>
      <c r="E19" s="1399"/>
      <c r="F19" s="1654"/>
      <c r="G19" s="1394"/>
      <c r="H19" s="1394"/>
      <c r="I19" s="1394"/>
      <c r="J19" s="1646"/>
      <c r="K19" s="1641"/>
      <c r="L19" s="1641"/>
      <c r="M19" s="1641"/>
      <c r="N19" s="1643"/>
      <c r="O19" s="1649"/>
      <c r="P19" s="1643"/>
      <c r="Q19" s="410" t="s">
        <v>661</v>
      </c>
      <c r="R19" s="166">
        <v>6000</v>
      </c>
      <c r="S19" s="166">
        <v>6200</v>
      </c>
      <c r="T19" s="91">
        <v>6500</v>
      </c>
    </row>
    <row r="20" spans="1:20" ht="23.45" customHeight="1" x14ac:dyDescent="0.25">
      <c r="A20" s="324"/>
      <c r="B20" s="340"/>
      <c r="C20" s="322"/>
      <c r="D20" s="339"/>
      <c r="E20" s="451"/>
      <c r="F20" s="452" t="s">
        <v>662</v>
      </c>
      <c r="G20" s="329" t="s">
        <v>654</v>
      </c>
      <c r="H20" s="610"/>
      <c r="I20" s="329" t="s">
        <v>648</v>
      </c>
      <c r="J20" s="367"/>
      <c r="K20" s="31"/>
      <c r="L20" s="31"/>
      <c r="M20" s="31"/>
      <c r="N20" s="33"/>
      <c r="O20" s="172"/>
      <c r="P20" s="33"/>
      <c r="Q20" s="410" t="s">
        <v>661</v>
      </c>
      <c r="R20" s="166">
        <v>0</v>
      </c>
      <c r="S20" s="166">
        <v>350</v>
      </c>
      <c r="T20" s="91">
        <v>500</v>
      </c>
    </row>
    <row r="21" spans="1:20" ht="49.9" customHeight="1" x14ac:dyDescent="0.25">
      <c r="A21" s="324"/>
      <c r="B21" s="340"/>
      <c r="C21" s="322"/>
      <c r="D21" s="339"/>
      <c r="E21" s="451"/>
      <c r="F21" s="452" t="s">
        <v>660</v>
      </c>
      <c r="G21" s="329" t="s">
        <v>654</v>
      </c>
      <c r="H21" s="610" t="s">
        <v>794</v>
      </c>
      <c r="I21" s="329" t="s">
        <v>659</v>
      </c>
      <c r="J21" s="367"/>
      <c r="K21" s="31"/>
      <c r="L21" s="31"/>
      <c r="M21" s="31"/>
      <c r="N21" s="33"/>
      <c r="O21" s="172"/>
      <c r="P21" s="33"/>
      <c r="Q21" s="410" t="s">
        <v>658</v>
      </c>
      <c r="R21" s="166">
        <v>2000</v>
      </c>
      <c r="S21" s="166">
        <v>2500</v>
      </c>
      <c r="T21" s="91">
        <v>2500</v>
      </c>
    </row>
    <row r="22" spans="1:20" ht="27" x14ac:dyDescent="0.25">
      <c r="A22" s="324"/>
      <c r="B22" s="340"/>
      <c r="C22" s="322"/>
      <c r="D22" s="339"/>
      <c r="E22" s="451"/>
      <c r="F22" s="450" t="s">
        <v>657</v>
      </c>
      <c r="G22" s="329" t="s">
        <v>654</v>
      </c>
      <c r="H22" s="610" t="s">
        <v>794</v>
      </c>
      <c r="I22" s="329" t="s">
        <v>648</v>
      </c>
      <c r="J22" s="367"/>
      <c r="K22" s="31"/>
      <c r="L22" s="31"/>
      <c r="M22" s="31"/>
      <c r="N22" s="33"/>
      <c r="O22" s="172"/>
      <c r="P22" s="33"/>
      <c r="Q22" s="410" t="s">
        <v>656</v>
      </c>
      <c r="R22" s="166">
        <v>120</v>
      </c>
      <c r="S22" s="166">
        <v>100</v>
      </c>
      <c r="T22" s="91">
        <v>100</v>
      </c>
    </row>
    <row r="23" spans="1:20" ht="33" customHeight="1" x14ac:dyDescent="0.25">
      <c r="A23" s="324"/>
      <c r="B23" s="340"/>
      <c r="C23" s="322"/>
      <c r="D23" s="339"/>
      <c r="E23" s="451"/>
      <c r="F23" s="450" t="s">
        <v>655</v>
      </c>
      <c r="G23" s="329" t="s">
        <v>654</v>
      </c>
      <c r="H23" s="610" t="s">
        <v>794</v>
      </c>
      <c r="I23" s="329" t="s">
        <v>648</v>
      </c>
      <c r="J23" s="367"/>
      <c r="K23" s="31"/>
      <c r="L23" s="31"/>
      <c r="M23" s="31"/>
      <c r="N23" s="33"/>
      <c r="O23" s="172"/>
      <c r="P23" s="33"/>
      <c r="Q23" s="410" t="s">
        <v>653</v>
      </c>
      <c r="R23" s="166">
        <v>4000</v>
      </c>
      <c r="S23" s="166">
        <v>4200</v>
      </c>
      <c r="T23" s="91">
        <v>4200</v>
      </c>
    </row>
    <row r="24" spans="1:20" ht="23.45" customHeight="1" x14ac:dyDescent="0.25">
      <c r="A24" s="1387"/>
      <c r="B24" s="1562"/>
      <c r="C24" s="1563"/>
      <c r="D24" s="1564"/>
      <c r="E24" s="1565"/>
      <c r="F24" s="1653" t="s">
        <v>652</v>
      </c>
      <c r="G24" s="1569" t="s">
        <v>651</v>
      </c>
      <c r="H24" s="1569" t="s">
        <v>793</v>
      </c>
      <c r="I24" s="1569" t="s">
        <v>648</v>
      </c>
      <c r="J24" s="1645"/>
      <c r="K24" s="1650"/>
      <c r="L24" s="1650"/>
      <c r="M24" s="1650"/>
      <c r="N24" s="1647"/>
      <c r="O24" s="1648"/>
      <c r="P24" s="1647"/>
      <c r="Q24" s="410" t="s">
        <v>171</v>
      </c>
      <c r="R24" s="166">
        <v>2</v>
      </c>
      <c r="S24" s="166">
        <v>2</v>
      </c>
      <c r="T24" s="91">
        <v>2</v>
      </c>
    </row>
    <row r="25" spans="1:20" ht="23.45" customHeight="1" x14ac:dyDescent="0.25">
      <c r="A25" s="1385"/>
      <c r="B25" s="1538"/>
      <c r="C25" s="1412"/>
      <c r="D25" s="1417"/>
      <c r="E25" s="1399"/>
      <c r="F25" s="1654"/>
      <c r="G25" s="1394"/>
      <c r="H25" s="1394"/>
      <c r="I25" s="1394"/>
      <c r="J25" s="1646"/>
      <c r="K25" s="1641"/>
      <c r="L25" s="1641"/>
      <c r="M25" s="1641"/>
      <c r="N25" s="1643"/>
      <c r="O25" s="1649"/>
      <c r="P25" s="1643"/>
      <c r="Q25" s="410" t="s">
        <v>650</v>
      </c>
      <c r="R25" s="166">
        <v>91</v>
      </c>
      <c r="S25" s="166">
        <v>91</v>
      </c>
      <c r="T25" s="91">
        <v>91</v>
      </c>
    </row>
    <row r="26" spans="1:20" ht="17.45" customHeight="1" thickBot="1" x14ac:dyDescent="0.3">
      <c r="A26" s="388"/>
      <c r="B26" s="387"/>
      <c r="C26" s="386"/>
      <c r="D26" s="385"/>
      <c r="E26" s="384"/>
      <c r="F26" s="383"/>
      <c r="G26" s="382"/>
      <c r="H26" s="582"/>
      <c r="I26" s="382"/>
      <c r="J26" s="174" t="s">
        <v>26</v>
      </c>
      <c r="K26" s="175">
        <f t="shared" ref="K26:P26" si="2">SUM(K16,K17,K18,K20,K21,K22,K23,K24,)</f>
        <v>71300</v>
      </c>
      <c r="L26" s="175">
        <f t="shared" si="2"/>
        <v>71300</v>
      </c>
      <c r="M26" s="175">
        <f t="shared" si="2"/>
        <v>0</v>
      </c>
      <c r="N26" s="279">
        <f t="shared" si="2"/>
        <v>0</v>
      </c>
      <c r="O26" s="18">
        <f t="shared" si="2"/>
        <v>0</v>
      </c>
      <c r="P26" s="175">
        <f t="shared" si="2"/>
        <v>0</v>
      </c>
      <c r="Q26" s="23"/>
      <c r="R26" s="89"/>
      <c r="S26" s="89"/>
      <c r="T26" s="90"/>
    </row>
    <row r="27" spans="1:20" ht="24" customHeight="1" x14ac:dyDescent="0.25">
      <c r="A27" s="1219" t="s">
        <v>74</v>
      </c>
      <c r="B27" s="1516" t="s">
        <v>27</v>
      </c>
      <c r="C27" s="1446" t="s">
        <v>24</v>
      </c>
      <c r="D27" s="1390" t="s">
        <v>24</v>
      </c>
      <c r="E27" s="1392" t="s">
        <v>29</v>
      </c>
      <c r="F27" s="1079" t="s">
        <v>649</v>
      </c>
      <c r="G27" s="1439" t="s">
        <v>628</v>
      </c>
      <c r="H27" s="1439" t="s">
        <v>793</v>
      </c>
      <c r="I27" s="1440" t="s">
        <v>648</v>
      </c>
      <c r="J27" s="1638" t="s">
        <v>53</v>
      </c>
      <c r="K27" s="1408">
        <v>67600</v>
      </c>
      <c r="L27" s="1408">
        <v>67600</v>
      </c>
      <c r="M27" s="1408">
        <v>60130</v>
      </c>
      <c r="N27" s="1410"/>
      <c r="O27" s="1628"/>
      <c r="P27" s="1410"/>
      <c r="Q27" s="449" t="s">
        <v>647</v>
      </c>
      <c r="R27" s="111">
        <v>400</v>
      </c>
      <c r="S27" s="111">
        <v>420</v>
      </c>
      <c r="T27" s="113">
        <v>430</v>
      </c>
    </row>
    <row r="28" spans="1:20" ht="24" customHeight="1" x14ac:dyDescent="0.25">
      <c r="A28" s="1220"/>
      <c r="B28" s="1518"/>
      <c r="C28" s="1421"/>
      <c r="D28" s="1418"/>
      <c r="E28" s="1400"/>
      <c r="F28" s="1054"/>
      <c r="G28" s="1395"/>
      <c r="H28" s="1395"/>
      <c r="I28" s="1620"/>
      <c r="J28" s="1639"/>
      <c r="K28" s="1409"/>
      <c r="L28" s="1409"/>
      <c r="M28" s="1409"/>
      <c r="N28" s="1411"/>
      <c r="O28" s="1623"/>
      <c r="P28" s="1411"/>
      <c r="Q28" s="448" t="s">
        <v>646</v>
      </c>
      <c r="R28" s="166">
        <v>130</v>
      </c>
      <c r="S28" s="166">
        <v>130</v>
      </c>
      <c r="T28" s="91">
        <v>130</v>
      </c>
    </row>
    <row r="29" spans="1:20" ht="18.600000000000001" customHeight="1" thickBot="1" x14ac:dyDescent="0.3">
      <c r="A29" s="1221"/>
      <c r="B29" s="1517"/>
      <c r="C29" s="1413"/>
      <c r="D29" s="1391"/>
      <c r="E29" s="1393"/>
      <c r="F29" s="1055"/>
      <c r="G29" s="1396"/>
      <c r="H29" s="1396"/>
      <c r="I29" s="1441"/>
      <c r="J29" s="15" t="s">
        <v>26</v>
      </c>
      <c r="K29" s="16">
        <f t="shared" ref="K29:P29" si="3">SUM(K27)</f>
        <v>67600</v>
      </c>
      <c r="L29" s="16">
        <f t="shared" si="3"/>
        <v>67600</v>
      </c>
      <c r="M29" s="16">
        <f t="shared" si="3"/>
        <v>60130</v>
      </c>
      <c r="N29" s="17">
        <f t="shared" si="3"/>
        <v>0</v>
      </c>
      <c r="O29" s="18">
        <f t="shared" si="3"/>
        <v>0</v>
      </c>
      <c r="P29" s="16">
        <f t="shared" si="3"/>
        <v>0</v>
      </c>
      <c r="Q29" s="19"/>
      <c r="R29" s="89"/>
      <c r="S29" s="89"/>
      <c r="T29" s="90"/>
    </row>
    <row r="30" spans="1:20" ht="51" customHeight="1" x14ac:dyDescent="0.25">
      <c r="A30" s="447" t="s">
        <v>74</v>
      </c>
      <c r="B30" s="446" t="s">
        <v>27</v>
      </c>
      <c r="C30" s="436" t="s">
        <v>24</v>
      </c>
      <c r="D30" s="435" t="s">
        <v>24</v>
      </c>
      <c r="E30" s="140" t="s">
        <v>30</v>
      </c>
      <c r="F30" s="445" t="s">
        <v>645</v>
      </c>
      <c r="G30" s="434"/>
      <c r="H30" s="586" t="s">
        <v>793</v>
      </c>
      <c r="I30" s="126" t="s">
        <v>627</v>
      </c>
      <c r="J30" s="444"/>
      <c r="K30" s="72"/>
      <c r="L30" s="72"/>
      <c r="M30" s="72"/>
      <c r="N30" s="73"/>
      <c r="O30" s="300"/>
      <c r="P30" s="82"/>
      <c r="Q30" s="270"/>
      <c r="R30" s="111"/>
      <c r="S30" s="111"/>
      <c r="T30" s="113"/>
    </row>
    <row r="31" spans="1:20" ht="22.5" customHeight="1" x14ac:dyDescent="0.25">
      <c r="A31" s="1655"/>
      <c r="B31" s="1657"/>
      <c r="C31" s="1563"/>
      <c r="D31" s="1564"/>
      <c r="E31" s="1565"/>
      <c r="F31" s="1653" t="s">
        <v>644</v>
      </c>
      <c r="G31" s="1569" t="s">
        <v>152</v>
      </c>
      <c r="H31" s="1569" t="s">
        <v>793</v>
      </c>
      <c r="I31" s="1569" t="s">
        <v>627</v>
      </c>
      <c r="J31" s="30" t="s">
        <v>493</v>
      </c>
      <c r="K31" s="159"/>
      <c r="L31" s="159"/>
      <c r="M31" s="159"/>
      <c r="N31" s="160"/>
      <c r="O31" s="161"/>
      <c r="P31" s="162"/>
      <c r="Q31" s="1644" t="s">
        <v>643</v>
      </c>
      <c r="R31" s="1579">
        <v>100</v>
      </c>
      <c r="S31" s="1579">
        <v>100</v>
      </c>
      <c r="T31" s="1561">
        <v>100</v>
      </c>
    </row>
    <row r="32" spans="1:20" ht="22.5" customHeight="1" x14ac:dyDescent="0.25">
      <c r="A32" s="1656"/>
      <c r="B32" s="1388"/>
      <c r="C32" s="1412"/>
      <c r="D32" s="1417"/>
      <c r="E32" s="1399"/>
      <c r="F32" s="1654"/>
      <c r="G32" s="1394"/>
      <c r="H32" s="1394"/>
      <c r="I32" s="1394"/>
      <c r="J32" s="24" t="s">
        <v>286</v>
      </c>
      <c r="K32" s="443"/>
      <c r="L32" s="443"/>
      <c r="M32" s="443"/>
      <c r="N32" s="442"/>
      <c r="O32" s="441"/>
      <c r="P32" s="162"/>
      <c r="Q32" s="1405"/>
      <c r="R32" s="1428"/>
      <c r="S32" s="1428"/>
      <c r="T32" s="1420"/>
    </row>
    <row r="33" spans="1:21" ht="19.149999999999999" customHeight="1" thickBot="1" x14ac:dyDescent="0.3">
      <c r="A33" s="440"/>
      <c r="B33" s="439"/>
      <c r="C33" s="428"/>
      <c r="D33" s="427"/>
      <c r="E33" s="426"/>
      <c r="F33" s="438"/>
      <c r="G33" s="425"/>
      <c r="H33" s="425"/>
      <c r="I33" s="425"/>
      <c r="J33" s="437" t="s">
        <v>26</v>
      </c>
      <c r="K33" s="16">
        <f t="shared" ref="K33:P33" si="4">SUM(K30,K31,K32)</f>
        <v>0</v>
      </c>
      <c r="L33" s="16">
        <f t="shared" si="4"/>
        <v>0</v>
      </c>
      <c r="M33" s="16">
        <f t="shared" si="4"/>
        <v>0</v>
      </c>
      <c r="N33" s="17">
        <f t="shared" si="4"/>
        <v>0</v>
      </c>
      <c r="O33" s="18">
        <f t="shared" si="4"/>
        <v>0</v>
      </c>
      <c r="P33" s="16">
        <f t="shared" si="4"/>
        <v>0</v>
      </c>
      <c r="Q33" s="22"/>
      <c r="R33" s="89"/>
      <c r="S33" s="89"/>
      <c r="T33" s="90"/>
    </row>
    <row r="34" spans="1:21" ht="41.25" customHeight="1" x14ac:dyDescent="0.25">
      <c r="A34" s="458" t="s">
        <v>74</v>
      </c>
      <c r="B34" s="459" t="s">
        <v>27</v>
      </c>
      <c r="C34" s="460" t="s">
        <v>24</v>
      </c>
      <c r="D34" s="461" t="s">
        <v>24</v>
      </c>
      <c r="E34" s="462" t="s">
        <v>49</v>
      </c>
      <c r="F34" s="463" t="s">
        <v>642</v>
      </c>
      <c r="G34" s="453" t="s">
        <v>152</v>
      </c>
      <c r="H34" s="464"/>
      <c r="I34" s="453" t="s">
        <v>548</v>
      </c>
      <c r="J34" s="20"/>
      <c r="K34" s="79"/>
      <c r="L34" s="79"/>
      <c r="M34" s="79"/>
      <c r="N34" s="271"/>
      <c r="O34" s="274"/>
      <c r="P34" s="107"/>
      <c r="Q34" s="281"/>
      <c r="R34" s="154"/>
      <c r="S34" s="85"/>
      <c r="T34" s="86"/>
      <c r="U34" s="158"/>
    </row>
    <row r="35" spans="1:21" x14ac:dyDescent="0.25">
      <c r="A35" s="1584"/>
      <c r="B35" s="1562"/>
      <c r="C35" s="1563"/>
      <c r="D35" s="1564"/>
      <c r="E35" s="1565"/>
      <c r="F35" s="1637" t="s">
        <v>641</v>
      </c>
      <c r="G35" s="1384" t="s">
        <v>640</v>
      </c>
      <c r="H35" s="1569" t="s">
        <v>793</v>
      </c>
      <c r="I35" s="1569" t="s">
        <v>548</v>
      </c>
      <c r="J35" s="30" t="s">
        <v>100</v>
      </c>
      <c r="K35" s="159"/>
      <c r="L35" s="159"/>
      <c r="M35" s="159"/>
      <c r="N35" s="160"/>
      <c r="O35" s="161"/>
      <c r="P35" s="162"/>
      <c r="Q35" s="1583" t="s">
        <v>639</v>
      </c>
      <c r="R35" s="1579">
        <v>300</v>
      </c>
      <c r="S35" s="1579"/>
      <c r="T35" s="1561"/>
    </row>
    <row r="36" spans="1:21" x14ac:dyDescent="0.25">
      <c r="A36" s="1585"/>
      <c r="B36" s="1538"/>
      <c r="C36" s="1412"/>
      <c r="D36" s="1417"/>
      <c r="E36" s="1399"/>
      <c r="F36" s="1621"/>
      <c r="G36" s="1042"/>
      <c r="H36" s="1394"/>
      <c r="I36" s="1394"/>
      <c r="J36" s="455" t="s">
        <v>202</v>
      </c>
      <c r="K36" s="72"/>
      <c r="L36" s="72"/>
      <c r="M36" s="72"/>
      <c r="N36" s="73"/>
      <c r="O36" s="300"/>
      <c r="P36" s="74"/>
      <c r="Q36" s="1525"/>
      <c r="R36" s="1428"/>
      <c r="S36" s="1428"/>
      <c r="T36" s="1420"/>
    </row>
    <row r="37" spans="1:21" ht="19.899999999999999" customHeight="1" x14ac:dyDescent="0.25">
      <c r="A37" s="360"/>
      <c r="B37" s="340"/>
      <c r="C37" s="322"/>
      <c r="D37" s="339"/>
      <c r="E37" s="320"/>
      <c r="F37" s="319"/>
      <c r="G37" s="430"/>
      <c r="H37" s="430"/>
      <c r="I37" s="318"/>
      <c r="J37" s="313" t="s">
        <v>452</v>
      </c>
      <c r="K37" s="317">
        <f t="shared" ref="K37:P37" si="5">SUM(K35,K36)</f>
        <v>0</v>
      </c>
      <c r="L37" s="317">
        <f t="shared" si="5"/>
        <v>0</v>
      </c>
      <c r="M37" s="317">
        <f t="shared" si="5"/>
        <v>0</v>
      </c>
      <c r="N37" s="347">
        <f t="shared" si="5"/>
        <v>0</v>
      </c>
      <c r="O37" s="346">
        <f t="shared" si="5"/>
        <v>0</v>
      </c>
      <c r="P37" s="317">
        <f t="shared" si="5"/>
        <v>0</v>
      </c>
      <c r="Q37" s="314"/>
      <c r="R37" s="356"/>
      <c r="S37" s="356"/>
      <c r="T37" s="364"/>
    </row>
    <row r="38" spans="1:21" ht="21" x14ac:dyDescent="0.25">
      <c r="A38" s="465"/>
      <c r="B38" s="323"/>
      <c r="C38" s="433"/>
      <c r="D38" s="321"/>
      <c r="E38" s="432"/>
      <c r="F38" s="431" t="s">
        <v>638</v>
      </c>
      <c r="G38" s="454" t="s">
        <v>637</v>
      </c>
      <c r="H38" s="587" t="s">
        <v>795</v>
      </c>
      <c r="I38" s="454" t="s">
        <v>548</v>
      </c>
      <c r="J38" s="626" t="s">
        <v>25</v>
      </c>
      <c r="K38" s="627">
        <v>43300</v>
      </c>
      <c r="L38" s="627">
        <v>43300</v>
      </c>
      <c r="M38" s="627"/>
      <c r="N38" s="628"/>
      <c r="O38" s="32"/>
      <c r="P38" s="34"/>
      <c r="Q38" s="102" t="s">
        <v>636</v>
      </c>
      <c r="R38" s="166">
        <v>1950</v>
      </c>
      <c r="S38" s="166">
        <v>1950</v>
      </c>
      <c r="T38" s="91"/>
    </row>
    <row r="39" spans="1:21" ht="19.899999999999999" customHeight="1" x14ac:dyDescent="0.25">
      <c r="A39" s="360"/>
      <c r="B39" s="340"/>
      <c r="C39" s="322"/>
      <c r="D39" s="339"/>
      <c r="E39" s="320"/>
      <c r="F39" s="319"/>
      <c r="G39" s="430"/>
      <c r="H39" s="430"/>
      <c r="I39" s="318"/>
      <c r="J39" s="313" t="s">
        <v>452</v>
      </c>
      <c r="K39" s="317">
        <f t="shared" ref="K39:P39" si="6">SUM(K38)</f>
        <v>43300</v>
      </c>
      <c r="L39" s="317">
        <f t="shared" si="6"/>
        <v>43300</v>
      </c>
      <c r="M39" s="317">
        <f t="shared" si="6"/>
        <v>0</v>
      </c>
      <c r="N39" s="347">
        <f t="shared" si="6"/>
        <v>0</v>
      </c>
      <c r="O39" s="346">
        <f t="shared" si="6"/>
        <v>0</v>
      </c>
      <c r="P39" s="317">
        <f t="shared" si="6"/>
        <v>0</v>
      </c>
      <c r="Q39" s="314"/>
      <c r="R39" s="356"/>
      <c r="S39" s="356"/>
      <c r="T39" s="364"/>
    </row>
    <row r="40" spans="1:21" ht="21" x14ac:dyDescent="0.25">
      <c r="A40" s="1584"/>
      <c r="B40" s="1562"/>
      <c r="C40" s="1563"/>
      <c r="D40" s="1564"/>
      <c r="E40" s="1565"/>
      <c r="F40" s="1637" t="s">
        <v>635</v>
      </c>
      <c r="G40" s="1384" t="s">
        <v>628</v>
      </c>
      <c r="H40" s="1569"/>
      <c r="I40" s="1569" t="s">
        <v>548</v>
      </c>
      <c r="J40" s="30" t="s">
        <v>493</v>
      </c>
      <c r="K40" s="159"/>
      <c r="L40" s="159"/>
      <c r="M40" s="159"/>
      <c r="N40" s="160"/>
      <c r="O40" s="161"/>
      <c r="P40" s="162"/>
      <c r="Q40" s="102" t="s">
        <v>634</v>
      </c>
      <c r="R40" s="166">
        <v>10</v>
      </c>
      <c r="S40" s="166">
        <v>20</v>
      </c>
      <c r="T40" s="91">
        <v>30</v>
      </c>
    </row>
    <row r="41" spans="1:21" ht="21" x14ac:dyDescent="0.25">
      <c r="A41" s="1585"/>
      <c r="B41" s="1538"/>
      <c r="C41" s="1412"/>
      <c r="D41" s="1417"/>
      <c r="E41" s="1399"/>
      <c r="F41" s="1621"/>
      <c r="G41" s="1042"/>
      <c r="H41" s="1394"/>
      <c r="I41" s="1394"/>
      <c r="J41" s="455" t="s">
        <v>286</v>
      </c>
      <c r="K41" s="72"/>
      <c r="L41" s="72"/>
      <c r="M41" s="72"/>
      <c r="N41" s="73"/>
      <c r="O41" s="300"/>
      <c r="P41" s="74"/>
      <c r="Q41" s="102" t="s">
        <v>633</v>
      </c>
      <c r="R41" s="166">
        <v>1</v>
      </c>
      <c r="S41" s="166">
        <v>1</v>
      </c>
      <c r="T41" s="91">
        <v>1</v>
      </c>
    </row>
    <row r="42" spans="1:21" ht="19.899999999999999" customHeight="1" x14ac:dyDescent="0.25">
      <c r="A42" s="360"/>
      <c r="B42" s="340"/>
      <c r="C42" s="322"/>
      <c r="D42" s="339"/>
      <c r="E42" s="320"/>
      <c r="F42" s="319"/>
      <c r="G42" s="430"/>
      <c r="H42" s="430"/>
      <c r="I42" s="318"/>
      <c r="J42" s="313" t="s">
        <v>452</v>
      </c>
      <c r="K42" s="317">
        <f t="shared" ref="K42:P42" si="7">SUM(K40,K41)</f>
        <v>0</v>
      </c>
      <c r="L42" s="317">
        <f t="shared" si="7"/>
        <v>0</v>
      </c>
      <c r="M42" s="317">
        <f t="shared" si="7"/>
        <v>0</v>
      </c>
      <c r="N42" s="347">
        <f t="shared" si="7"/>
        <v>0</v>
      </c>
      <c r="O42" s="346">
        <f t="shared" si="7"/>
        <v>0</v>
      </c>
      <c r="P42" s="317">
        <f t="shared" si="7"/>
        <v>0</v>
      </c>
      <c r="Q42" s="314"/>
      <c r="R42" s="356"/>
      <c r="S42" s="356"/>
      <c r="T42" s="364"/>
    </row>
    <row r="43" spans="1:21" ht="20.45" customHeight="1" thickBot="1" x14ac:dyDescent="0.3">
      <c r="A43" s="466"/>
      <c r="B43" s="429"/>
      <c r="C43" s="428"/>
      <c r="D43" s="427"/>
      <c r="E43" s="426"/>
      <c r="F43" s="75"/>
      <c r="G43" s="425"/>
      <c r="H43" s="581"/>
      <c r="I43" s="425"/>
      <c r="J43" s="81" t="s">
        <v>26</v>
      </c>
      <c r="K43" s="175">
        <f t="shared" ref="K43:P43" si="8">SUM(K39,K37,K42)</f>
        <v>43300</v>
      </c>
      <c r="L43" s="175">
        <f t="shared" si="8"/>
        <v>43300</v>
      </c>
      <c r="M43" s="175">
        <f t="shared" si="8"/>
        <v>0</v>
      </c>
      <c r="N43" s="293">
        <f t="shared" si="8"/>
        <v>0</v>
      </c>
      <c r="O43" s="354">
        <f t="shared" si="8"/>
        <v>0</v>
      </c>
      <c r="P43" s="175">
        <f t="shared" si="8"/>
        <v>0</v>
      </c>
      <c r="Q43" s="424"/>
      <c r="R43" s="92"/>
      <c r="S43" s="92"/>
      <c r="T43" s="93"/>
    </row>
    <row r="44" spans="1:21" x14ac:dyDescent="0.25">
      <c r="A44" s="1220" t="s">
        <v>74</v>
      </c>
      <c r="B44" s="1402" t="s">
        <v>27</v>
      </c>
      <c r="C44" s="1421" t="s">
        <v>24</v>
      </c>
      <c r="D44" s="1418" t="s">
        <v>24</v>
      </c>
      <c r="E44" s="1400" t="s">
        <v>31</v>
      </c>
      <c r="F44" s="1415" t="s">
        <v>632</v>
      </c>
      <c r="G44" s="1395" t="s">
        <v>631</v>
      </c>
      <c r="H44" s="1395" t="s">
        <v>793</v>
      </c>
      <c r="I44" s="1395" t="s">
        <v>627</v>
      </c>
      <c r="J44" s="621" t="s">
        <v>25</v>
      </c>
      <c r="K44" s="627">
        <v>10800</v>
      </c>
      <c r="L44" s="627">
        <v>10800</v>
      </c>
      <c r="M44" s="627"/>
      <c r="N44" s="851"/>
      <c r="O44" s="45"/>
      <c r="P44" s="170"/>
      <c r="Q44" s="284" t="s">
        <v>630</v>
      </c>
      <c r="R44" s="111"/>
      <c r="S44" s="111"/>
      <c r="T44" s="86"/>
    </row>
    <row r="45" spans="1:21" ht="15.75" thickBot="1" x14ac:dyDescent="0.3">
      <c r="A45" s="1221"/>
      <c r="B45" s="1403"/>
      <c r="C45" s="1433"/>
      <c r="D45" s="1435"/>
      <c r="E45" s="1422"/>
      <c r="F45" s="1659"/>
      <c r="G45" s="1398"/>
      <c r="H45" s="1398"/>
      <c r="I45" s="1398"/>
      <c r="J45" s="15" t="s">
        <v>26</v>
      </c>
      <c r="K45" s="16">
        <f t="shared" ref="K45:P45" si="9">SUM(K44)</f>
        <v>10800</v>
      </c>
      <c r="L45" s="16">
        <f t="shared" si="9"/>
        <v>10800</v>
      </c>
      <c r="M45" s="16">
        <f t="shared" si="9"/>
        <v>0</v>
      </c>
      <c r="N45" s="17">
        <f t="shared" si="9"/>
        <v>0</v>
      </c>
      <c r="O45" s="18">
        <f t="shared" si="9"/>
        <v>0</v>
      </c>
      <c r="P45" s="16">
        <f t="shared" si="9"/>
        <v>0</v>
      </c>
      <c r="Q45" s="171"/>
      <c r="R45" s="89"/>
      <c r="S45" s="89"/>
      <c r="T45" s="90"/>
    </row>
    <row r="46" spans="1:21" ht="21" x14ac:dyDescent="0.25">
      <c r="A46" s="1219" t="s">
        <v>74</v>
      </c>
      <c r="B46" s="1401" t="s">
        <v>27</v>
      </c>
      <c r="C46" s="1432" t="s">
        <v>24</v>
      </c>
      <c r="D46" s="1434" t="s">
        <v>24</v>
      </c>
      <c r="E46" s="1436" t="s">
        <v>32</v>
      </c>
      <c r="F46" s="1658" t="s">
        <v>629</v>
      </c>
      <c r="G46" s="1397" t="s">
        <v>628</v>
      </c>
      <c r="H46" s="1397" t="s">
        <v>793</v>
      </c>
      <c r="I46" s="1397" t="s">
        <v>627</v>
      </c>
      <c r="J46" s="1638" t="s">
        <v>53</v>
      </c>
      <c r="K46" s="1408">
        <v>43900</v>
      </c>
      <c r="L46" s="1408">
        <v>43900</v>
      </c>
      <c r="M46" s="1408"/>
      <c r="N46" s="1626"/>
      <c r="O46" s="1631"/>
      <c r="P46" s="1633"/>
      <c r="Q46" s="265" t="s">
        <v>626</v>
      </c>
      <c r="R46" s="111">
        <v>75</v>
      </c>
      <c r="S46" s="111">
        <v>75</v>
      </c>
      <c r="T46" s="113">
        <v>75</v>
      </c>
    </row>
    <row r="47" spans="1:21" ht="24" customHeight="1" x14ac:dyDescent="0.25">
      <c r="A47" s="1220"/>
      <c r="B47" s="1402"/>
      <c r="C47" s="1421"/>
      <c r="D47" s="1418"/>
      <c r="E47" s="1400"/>
      <c r="F47" s="1415"/>
      <c r="G47" s="1395"/>
      <c r="H47" s="1395"/>
      <c r="I47" s="1395"/>
      <c r="J47" s="1639"/>
      <c r="K47" s="1409"/>
      <c r="L47" s="1409"/>
      <c r="M47" s="1409"/>
      <c r="N47" s="1627"/>
      <c r="O47" s="1632"/>
      <c r="P47" s="1634"/>
      <c r="Q47" s="379" t="s">
        <v>625</v>
      </c>
      <c r="R47" s="166" t="s">
        <v>624</v>
      </c>
      <c r="S47" s="166">
        <v>170</v>
      </c>
      <c r="T47" s="91">
        <v>150</v>
      </c>
    </row>
    <row r="48" spans="1:21" ht="15.75" thickBot="1" x14ac:dyDescent="0.3">
      <c r="A48" s="1221"/>
      <c r="B48" s="1403"/>
      <c r="C48" s="1433"/>
      <c r="D48" s="1435"/>
      <c r="E48" s="1422"/>
      <c r="F48" s="1659"/>
      <c r="G48" s="1398"/>
      <c r="H48" s="1398"/>
      <c r="I48" s="1398"/>
      <c r="J48" s="15" t="s">
        <v>26</v>
      </c>
      <c r="K48" s="16">
        <f t="shared" ref="K48:P48" si="10">SUM(K46)</f>
        <v>43900</v>
      </c>
      <c r="L48" s="16">
        <f t="shared" si="10"/>
        <v>43900</v>
      </c>
      <c r="M48" s="16">
        <f t="shared" si="10"/>
        <v>0</v>
      </c>
      <c r="N48" s="17">
        <f t="shared" si="10"/>
        <v>0</v>
      </c>
      <c r="O48" s="18">
        <f t="shared" si="10"/>
        <v>0</v>
      </c>
      <c r="P48" s="16">
        <f t="shared" si="10"/>
        <v>0</v>
      </c>
      <c r="Q48" s="19"/>
      <c r="R48" s="89"/>
      <c r="S48" s="89"/>
      <c r="T48" s="90"/>
    </row>
    <row r="49" spans="1:21" ht="15.75" thickBot="1" x14ac:dyDescent="0.3">
      <c r="A49" s="8" t="s">
        <v>74</v>
      </c>
      <c r="B49" s="146" t="s">
        <v>27</v>
      </c>
      <c r="C49" s="13" t="s">
        <v>24</v>
      </c>
      <c r="D49" s="26" t="s">
        <v>24</v>
      </c>
      <c r="E49" s="1492" t="s">
        <v>451</v>
      </c>
      <c r="F49" s="1493"/>
      <c r="G49" s="1493"/>
      <c r="H49" s="1493"/>
      <c r="I49" s="1493"/>
      <c r="J49" s="1494"/>
      <c r="K49" s="27">
        <f t="shared" ref="K49:P49" si="11">SUM(K13,K15,K26,K29,K33,K43,K45,K48,)</f>
        <v>370000</v>
      </c>
      <c r="L49" s="27">
        <f t="shared" si="11"/>
        <v>369200</v>
      </c>
      <c r="M49" s="27">
        <f t="shared" si="11"/>
        <v>163300</v>
      </c>
      <c r="N49" s="27">
        <f t="shared" si="11"/>
        <v>800</v>
      </c>
      <c r="O49" s="27">
        <f t="shared" si="11"/>
        <v>0</v>
      </c>
      <c r="P49" s="27">
        <f t="shared" si="11"/>
        <v>0</v>
      </c>
      <c r="Q49" s="37"/>
      <c r="R49" s="38"/>
      <c r="S49" s="28"/>
      <c r="T49" s="29"/>
    </row>
    <row r="50" spans="1:21" ht="15.75" thickBot="1" x14ac:dyDescent="0.3">
      <c r="A50" s="8" t="s">
        <v>74</v>
      </c>
      <c r="B50" s="40" t="s">
        <v>27</v>
      </c>
      <c r="C50" s="13" t="s">
        <v>24</v>
      </c>
      <c r="D50" s="39" t="s">
        <v>27</v>
      </c>
      <c r="E50" s="1586" t="s">
        <v>623</v>
      </c>
      <c r="F50" s="1587"/>
      <c r="G50" s="1587"/>
      <c r="H50" s="1587"/>
      <c r="I50" s="1587"/>
      <c r="J50" s="1605"/>
      <c r="K50" s="1605"/>
      <c r="L50" s="1605"/>
      <c r="M50" s="1605"/>
      <c r="N50" s="1605"/>
      <c r="O50" s="1605"/>
      <c r="P50" s="1605"/>
      <c r="Q50" s="1587"/>
      <c r="R50" s="1587"/>
      <c r="S50" s="1587"/>
      <c r="T50" s="1588"/>
    </row>
    <row r="51" spans="1:21" ht="21.6" customHeight="1" x14ac:dyDescent="0.25">
      <c r="A51" s="1219" t="s">
        <v>74</v>
      </c>
      <c r="B51" s="1516" t="s">
        <v>27</v>
      </c>
      <c r="C51" s="1446" t="s">
        <v>24</v>
      </c>
      <c r="D51" s="1390" t="s">
        <v>27</v>
      </c>
      <c r="E51" s="1392" t="s">
        <v>24</v>
      </c>
      <c r="F51" s="1661" t="s">
        <v>622</v>
      </c>
      <c r="G51" s="1041" t="s">
        <v>618</v>
      </c>
      <c r="H51" s="1041" t="s">
        <v>796</v>
      </c>
      <c r="I51" s="1056" t="s">
        <v>612</v>
      </c>
      <c r="J51" s="532" t="s">
        <v>25</v>
      </c>
      <c r="K51" s="533">
        <v>9000</v>
      </c>
      <c r="L51" s="533">
        <v>9000</v>
      </c>
      <c r="M51" s="533"/>
      <c r="N51" s="534"/>
      <c r="O51" s="841"/>
      <c r="P51" s="857"/>
      <c r="Q51" s="423" t="s">
        <v>621</v>
      </c>
      <c r="R51" s="190">
        <v>430</v>
      </c>
      <c r="S51" s="110">
        <v>430</v>
      </c>
      <c r="T51" s="112">
        <v>440</v>
      </c>
    </row>
    <row r="52" spans="1:21" ht="19.149999999999999" customHeight="1" x14ac:dyDescent="0.25">
      <c r="A52" s="1220"/>
      <c r="B52" s="1518"/>
      <c r="C52" s="1421"/>
      <c r="D52" s="1418"/>
      <c r="E52" s="1400"/>
      <c r="F52" s="1533"/>
      <c r="G52" s="1020"/>
      <c r="H52" s="1020"/>
      <c r="I52" s="1020"/>
      <c r="J52" s="795" t="s">
        <v>51</v>
      </c>
      <c r="K52" s="796"/>
      <c r="L52" s="796"/>
      <c r="M52" s="796"/>
      <c r="N52" s="797"/>
      <c r="O52" s="798"/>
      <c r="P52" s="803"/>
      <c r="Q52" s="299" t="s">
        <v>620</v>
      </c>
      <c r="R52" s="215">
        <v>6600</v>
      </c>
      <c r="S52" s="166">
        <v>6700</v>
      </c>
      <c r="T52" s="91">
        <v>6800</v>
      </c>
    </row>
    <row r="53" spans="1:21" ht="15.75" thickBot="1" x14ac:dyDescent="0.3">
      <c r="A53" s="1221"/>
      <c r="B53" s="1517"/>
      <c r="C53" s="1413"/>
      <c r="D53" s="1391"/>
      <c r="E53" s="1393"/>
      <c r="F53" s="1547"/>
      <c r="G53" s="1043"/>
      <c r="H53" s="1043"/>
      <c r="I53" s="1021"/>
      <c r="J53" s="185" t="s">
        <v>26</v>
      </c>
      <c r="K53" s="184">
        <f t="shared" ref="K53:P53" si="12">SUM(K51,K52,)</f>
        <v>9000</v>
      </c>
      <c r="L53" s="184">
        <f t="shared" si="12"/>
        <v>9000</v>
      </c>
      <c r="M53" s="184">
        <f t="shared" si="12"/>
        <v>0</v>
      </c>
      <c r="N53" s="181">
        <f t="shared" si="12"/>
        <v>0</v>
      </c>
      <c r="O53" s="208">
        <f t="shared" si="12"/>
        <v>0</v>
      </c>
      <c r="P53" s="184">
        <f t="shared" si="12"/>
        <v>0</v>
      </c>
      <c r="Q53" s="194"/>
      <c r="R53" s="179"/>
      <c r="S53" s="89"/>
      <c r="T53" s="90"/>
    </row>
    <row r="54" spans="1:21" ht="19.899999999999999" customHeight="1" x14ac:dyDescent="0.25">
      <c r="A54" s="1219" t="s">
        <v>74</v>
      </c>
      <c r="B54" s="1535" t="s">
        <v>27</v>
      </c>
      <c r="C54" s="1432" t="s">
        <v>24</v>
      </c>
      <c r="D54" s="1434" t="s">
        <v>27</v>
      </c>
      <c r="E54" s="1436" t="s">
        <v>29</v>
      </c>
      <c r="F54" s="1414" t="s">
        <v>619</v>
      </c>
      <c r="G54" s="1397" t="s">
        <v>618</v>
      </c>
      <c r="H54" s="1397" t="s">
        <v>796</v>
      </c>
      <c r="I54" s="1397" t="s">
        <v>612</v>
      </c>
      <c r="J54" s="1638" t="s">
        <v>100</v>
      </c>
      <c r="K54" s="1640"/>
      <c r="L54" s="1640"/>
      <c r="M54" s="1640"/>
      <c r="N54" s="1642"/>
      <c r="O54" s="1631"/>
      <c r="P54" s="1633"/>
      <c r="Q54" s="21" t="s">
        <v>617</v>
      </c>
      <c r="R54" s="154">
        <v>1</v>
      </c>
      <c r="S54" s="154">
        <v>1</v>
      </c>
      <c r="T54" s="268">
        <v>1</v>
      </c>
      <c r="U54" s="156"/>
    </row>
    <row r="55" spans="1:21" ht="40.15" customHeight="1" x14ac:dyDescent="0.25">
      <c r="A55" s="1220"/>
      <c r="B55" s="1660"/>
      <c r="C55" s="1421"/>
      <c r="D55" s="1418"/>
      <c r="E55" s="1400"/>
      <c r="F55" s="1415"/>
      <c r="G55" s="1395"/>
      <c r="H55" s="1395"/>
      <c r="I55" s="1395"/>
      <c r="J55" s="1639"/>
      <c r="K55" s="1641"/>
      <c r="L55" s="1641"/>
      <c r="M55" s="1641"/>
      <c r="N55" s="1643"/>
      <c r="O55" s="1632"/>
      <c r="P55" s="1634"/>
      <c r="Q55" s="422" t="s">
        <v>616</v>
      </c>
      <c r="R55" s="166">
        <v>360</v>
      </c>
      <c r="S55" s="166">
        <v>360</v>
      </c>
      <c r="T55" s="91">
        <v>360</v>
      </c>
      <c r="U55" s="43"/>
    </row>
    <row r="56" spans="1:21" ht="23.45" customHeight="1" thickBot="1" x14ac:dyDescent="0.3">
      <c r="A56" s="1221"/>
      <c r="B56" s="1536"/>
      <c r="C56" s="1433"/>
      <c r="D56" s="1435"/>
      <c r="E56" s="1422"/>
      <c r="F56" s="1416"/>
      <c r="G56" s="1398"/>
      <c r="H56" s="1398"/>
      <c r="I56" s="1398"/>
      <c r="J56" s="15" t="s">
        <v>26</v>
      </c>
      <c r="K56" s="16">
        <f t="shared" ref="K56:P56" si="13">SUM(K54)</f>
        <v>0</v>
      </c>
      <c r="L56" s="16">
        <f t="shared" si="13"/>
        <v>0</v>
      </c>
      <c r="M56" s="16">
        <f t="shared" si="13"/>
        <v>0</v>
      </c>
      <c r="N56" s="17">
        <f t="shared" si="13"/>
        <v>0</v>
      </c>
      <c r="O56" s="18">
        <f t="shared" si="13"/>
        <v>0</v>
      </c>
      <c r="P56" s="16">
        <f t="shared" si="13"/>
        <v>0</v>
      </c>
      <c r="Q56" s="22"/>
      <c r="R56" s="92"/>
      <c r="S56" s="92"/>
      <c r="T56" s="93"/>
    </row>
    <row r="57" spans="1:21" ht="21.6" customHeight="1" x14ac:dyDescent="0.25">
      <c r="A57" s="1219" t="s">
        <v>74</v>
      </c>
      <c r="B57" s="1516" t="s">
        <v>27</v>
      </c>
      <c r="C57" s="1412" t="s">
        <v>24</v>
      </c>
      <c r="D57" s="1390" t="s">
        <v>27</v>
      </c>
      <c r="E57" s="1392" t="s">
        <v>49</v>
      </c>
      <c r="F57" s="1526" t="s">
        <v>615</v>
      </c>
      <c r="G57" s="1439" t="s">
        <v>75</v>
      </c>
      <c r="H57" s="1439" t="s">
        <v>796</v>
      </c>
      <c r="I57" s="1397" t="s">
        <v>612</v>
      </c>
      <c r="J57" s="625" t="s">
        <v>25</v>
      </c>
      <c r="K57" s="619">
        <v>40000</v>
      </c>
      <c r="L57" s="619">
        <v>40000</v>
      </c>
      <c r="M57" s="619"/>
      <c r="N57" s="631"/>
      <c r="O57" s="848"/>
      <c r="P57" s="70"/>
      <c r="Q57" s="101" t="s">
        <v>256</v>
      </c>
      <c r="R57" s="110">
        <v>1</v>
      </c>
      <c r="S57" s="110">
        <v>1</v>
      </c>
      <c r="T57" s="112">
        <v>1</v>
      </c>
    </row>
    <row r="58" spans="1:21" ht="19.149999999999999" customHeight="1" thickBot="1" x14ac:dyDescent="0.3">
      <c r="A58" s="1221"/>
      <c r="B58" s="1517"/>
      <c r="C58" s="1413"/>
      <c r="D58" s="1391"/>
      <c r="E58" s="1393"/>
      <c r="F58" s="1528"/>
      <c r="G58" s="1396"/>
      <c r="H58" s="1396"/>
      <c r="I58" s="1558"/>
      <c r="J58" s="15" t="s">
        <v>26</v>
      </c>
      <c r="K58" s="16">
        <f t="shared" ref="K58:P58" si="14">SUM(K57)</f>
        <v>40000</v>
      </c>
      <c r="L58" s="16">
        <f t="shared" si="14"/>
        <v>40000</v>
      </c>
      <c r="M58" s="16">
        <f t="shared" si="14"/>
        <v>0</v>
      </c>
      <c r="N58" s="17">
        <f t="shared" si="14"/>
        <v>0</v>
      </c>
      <c r="O58" s="18">
        <f t="shared" si="14"/>
        <v>0</v>
      </c>
      <c r="P58" s="16">
        <f t="shared" si="14"/>
        <v>0</v>
      </c>
      <c r="Q58" s="169"/>
      <c r="R58" s="89"/>
      <c r="S58" s="89"/>
      <c r="T58" s="90"/>
    </row>
    <row r="59" spans="1:21" x14ac:dyDescent="0.25">
      <c r="A59" s="1219" t="s">
        <v>74</v>
      </c>
      <c r="B59" s="1516" t="s">
        <v>27</v>
      </c>
      <c r="C59" s="1446" t="s">
        <v>24</v>
      </c>
      <c r="D59" s="1390" t="s">
        <v>27</v>
      </c>
      <c r="E59" s="1399" t="s">
        <v>31</v>
      </c>
      <c r="F59" s="1621" t="s">
        <v>614</v>
      </c>
      <c r="G59" s="1394" t="s">
        <v>75</v>
      </c>
      <c r="H59" s="1394" t="s">
        <v>796</v>
      </c>
      <c r="I59" s="1395" t="s">
        <v>612</v>
      </c>
      <c r="J59" s="622" t="s">
        <v>25</v>
      </c>
      <c r="K59" s="623">
        <v>40000</v>
      </c>
      <c r="L59" s="623">
        <v>40000</v>
      </c>
      <c r="M59" s="623"/>
      <c r="N59" s="633"/>
      <c r="O59" s="634"/>
      <c r="P59" s="77"/>
      <c r="Q59" s="421" t="s">
        <v>256</v>
      </c>
      <c r="R59" s="85">
        <v>14</v>
      </c>
      <c r="S59" s="111">
        <v>15</v>
      </c>
      <c r="T59" s="113">
        <v>15</v>
      </c>
    </row>
    <row r="60" spans="1:21" ht="22.15" customHeight="1" thickBot="1" x14ac:dyDescent="0.3">
      <c r="A60" s="1221"/>
      <c r="B60" s="1517"/>
      <c r="C60" s="1413"/>
      <c r="D60" s="1391"/>
      <c r="E60" s="1393"/>
      <c r="F60" s="1528"/>
      <c r="G60" s="1396"/>
      <c r="H60" s="1396"/>
      <c r="I60" s="1398"/>
      <c r="J60" s="15" t="s">
        <v>26</v>
      </c>
      <c r="K60" s="16">
        <f t="shared" ref="K60:P60" si="15">SUM(K59)</f>
        <v>40000</v>
      </c>
      <c r="L60" s="16">
        <f t="shared" si="15"/>
        <v>40000</v>
      </c>
      <c r="M60" s="16">
        <f t="shared" si="15"/>
        <v>0</v>
      </c>
      <c r="N60" s="17">
        <f t="shared" si="15"/>
        <v>0</v>
      </c>
      <c r="O60" s="18">
        <f t="shared" si="15"/>
        <v>0</v>
      </c>
      <c r="P60" s="16">
        <f t="shared" si="15"/>
        <v>0</v>
      </c>
      <c r="Q60" s="311"/>
      <c r="R60" s="89"/>
      <c r="S60" s="89"/>
      <c r="T60" s="90"/>
    </row>
    <row r="61" spans="1:21" ht="22.15" customHeight="1" x14ac:dyDescent="0.25">
      <c r="A61" s="1219" t="s">
        <v>74</v>
      </c>
      <c r="B61" s="1535" t="s">
        <v>27</v>
      </c>
      <c r="C61" s="1432" t="s">
        <v>24</v>
      </c>
      <c r="D61" s="1434" t="s">
        <v>27</v>
      </c>
      <c r="E61" s="1436" t="s">
        <v>32</v>
      </c>
      <c r="F61" s="1414" t="s">
        <v>613</v>
      </c>
      <c r="G61" s="1397" t="s">
        <v>75</v>
      </c>
      <c r="H61" s="1397" t="s">
        <v>796</v>
      </c>
      <c r="I61" s="1397" t="s">
        <v>612</v>
      </c>
      <c r="J61" s="625" t="s">
        <v>25</v>
      </c>
      <c r="K61" s="97"/>
      <c r="L61" s="97"/>
      <c r="M61" s="97"/>
      <c r="N61" s="98"/>
      <c r="O61" s="642"/>
      <c r="P61" s="98"/>
      <c r="Q61" s="21" t="s">
        <v>611</v>
      </c>
      <c r="R61" s="111">
        <v>5</v>
      </c>
      <c r="S61" s="111">
        <v>5</v>
      </c>
      <c r="T61" s="157">
        <v>5</v>
      </c>
      <c r="U61" s="156"/>
    </row>
    <row r="62" spans="1:21" ht="22.9" customHeight="1" thickBot="1" x14ac:dyDescent="0.3">
      <c r="A62" s="1221"/>
      <c r="B62" s="1536"/>
      <c r="C62" s="1433"/>
      <c r="D62" s="1435"/>
      <c r="E62" s="1422"/>
      <c r="F62" s="1416"/>
      <c r="G62" s="1398"/>
      <c r="H62" s="1398"/>
      <c r="I62" s="1398"/>
      <c r="J62" s="15" t="s">
        <v>26</v>
      </c>
      <c r="K62" s="16">
        <f t="shared" ref="K62:P62" si="16">SUM(K61)</f>
        <v>0</v>
      </c>
      <c r="L62" s="16">
        <f t="shared" si="16"/>
        <v>0</v>
      </c>
      <c r="M62" s="16">
        <f t="shared" si="16"/>
        <v>0</v>
      </c>
      <c r="N62" s="17">
        <f t="shared" si="16"/>
        <v>0</v>
      </c>
      <c r="O62" s="18">
        <f t="shared" si="16"/>
        <v>0</v>
      </c>
      <c r="P62" s="16">
        <f t="shared" si="16"/>
        <v>0</v>
      </c>
      <c r="Q62" s="22"/>
      <c r="R62" s="92"/>
      <c r="S62" s="92"/>
      <c r="T62" s="93"/>
    </row>
    <row r="63" spans="1:21" ht="15.75" thickBot="1" x14ac:dyDescent="0.3">
      <c r="A63" s="8" t="s">
        <v>74</v>
      </c>
      <c r="B63" s="146" t="s">
        <v>27</v>
      </c>
      <c r="C63" s="13" t="s">
        <v>24</v>
      </c>
      <c r="D63" s="26" t="s">
        <v>27</v>
      </c>
      <c r="E63" s="1492" t="s">
        <v>55</v>
      </c>
      <c r="F63" s="1493"/>
      <c r="G63" s="1493"/>
      <c r="H63" s="1493"/>
      <c r="I63" s="1493"/>
      <c r="J63" s="1494"/>
      <c r="K63" s="27">
        <f t="shared" ref="K63:P63" si="17">SUM(K53,K56,K58,K60,K62,)</f>
        <v>89000</v>
      </c>
      <c r="L63" s="27">
        <f t="shared" si="17"/>
        <v>89000</v>
      </c>
      <c r="M63" s="27">
        <f t="shared" si="17"/>
        <v>0</v>
      </c>
      <c r="N63" s="27">
        <f t="shared" si="17"/>
        <v>0</v>
      </c>
      <c r="O63" s="27">
        <f t="shared" si="17"/>
        <v>0</v>
      </c>
      <c r="P63" s="27">
        <f t="shared" si="17"/>
        <v>0</v>
      </c>
      <c r="Q63" s="37"/>
      <c r="R63" s="38"/>
      <c r="S63" s="28"/>
      <c r="T63" s="29"/>
    </row>
    <row r="64" spans="1:21" ht="15.75" thickBot="1" x14ac:dyDescent="0.3">
      <c r="A64" s="116" t="s">
        <v>74</v>
      </c>
      <c r="B64" s="146" t="s">
        <v>27</v>
      </c>
      <c r="C64" s="13" t="s">
        <v>24</v>
      </c>
      <c r="D64" s="48"/>
      <c r="E64" s="1495" t="s">
        <v>110</v>
      </c>
      <c r="F64" s="1496"/>
      <c r="G64" s="1496"/>
      <c r="H64" s="1496"/>
      <c r="I64" s="1496"/>
      <c r="J64" s="1497"/>
      <c r="K64" s="49">
        <f t="shared" ref="K64:P64" si="18">SUM(K49,K63,)</f>
        <v>459000</v>
      </c>
      <c r="L64" s="49">
        <f t="shared" si="18"/>
        <v>458200</v>
      </c>
      <c r="M64" s="49">
        <f t="shared" si="18"/>
        <v>163300</v>
      </c>
      <c r="N64" s="49">
        <f t="shared" si="18"/>
        <v>800</v>
      </c>
      <c r="O64" s="49">
        <f t="shared" si="18"/>
        <v>0</v>
      </c>
      <c r="P64" s="49">
        <f t="shared" si="18"/>
        <v>0</v>
      </c>
      <c r="Q64" s="50"/>
      <c r="R64" s="51"/>
      <c r="S64" s="52"/>
      <c r="T64" s="53"/>
    </row>
    <row r="65" spans="1:20" ht="15.75" thickBot="1" x14ac:dyDescent="0.3">
      <c r="A65" s="8" t="s">
        <v>74</v>
      </c>
      <c r="B65" s="146" t="s">
        <v>27</v>
      </c>
      <c r="C65" s="54"/>
      <c r="D65" s="55"/>
      <c r="E65" s="1487" t="s">
        <v>26</v>
      </c>
      <c r="F65" s="1488"/>
      <c r="G65" s="1488"/>
      <c r="H65" s="1488"/>
      <c r="I65" s="1488"/>
      <c r="J65" s="1489"/>
      <c r="K65" s="56">
        <f t="shared" ref="K65:P65" si="19">SUM(K64)</f>
        <v>459000</v>
      </c>
      <c r="L65" s="56">
        <f t="shared" si="19"/>
        <v>458200</v>
      </c>
      <c r="M65" s="56">
        <f t="shared" si="19"/>
        <v>163300</v>
      </c>
      <c r="N65" s="56">
        <f t="shared" si="19"/>
        <v>800</v>
      </c>
      <c r="O65" s="56">
        <f t="shared" si="19"/>
        <v>0</v>
      </c>
      <c r="P65" s="56">
        <f t="shared" si="19"/>
        <v>0</v>
      </c>
      <c r="Q65" s="57"/>
      <c r="R65" s="58"/>
      <c r="S65" s="59"/>
      <c r="T65" s="60"/>
    </row>
    <row r="67" spans="1:20" ht="38.25" x14ac:dyDescent="0.25">
      <c r="F67" s="612" t="s">
        <v>111</v>
      </c>
      <c r="G67" s="61" t="s">
        <v>25</v>
      </c>
      <c r="H67" s="515">
        <f>SUM(K16,K38,K44,K51,K57,K59,K61)</f>
        <v>143100</v>
      </c>
      <c r="I67" s="515">
        <f t="shared" ref="I67:K67" si="20">SUM(L16,L38,L44,L51,L57,L59,L61)</f>
        <v>143100</v>
      </c>
      <c r="J67" s="515">
        <f t="shared" si="20"/>
        <v>0</v>
      </c>
      <c r="K67" s="515">
        <f t="shared" si="20"/>
        <v>0</v>
      </c>
    </row>
    <row r="68" spans="1:20" ht="38.25" x14ac:dyDescent="0.25">
      <c r="F68" s="612" t="s">
        <v>112</v>
      </c>
      <c r="G68" s="62" t="s">
        <v>53</v>
      </c>
      <c r="H68" s="515">
        <f>SUM(K12,K27,K46)</f>
        <v>234600</v>
      </c>
      <c r="I68" s="515">
        <f t="shared" ref="I68:K68" si="21">SUM(L12,L27,L46)</f>
        <v>234600</v>
      </c>
      <c r="J68" s="515">
        <f t="shared" si="21"/>
        <v>162300</v>
      </c>
      <c r="K68" s="515">
        <f t="shared" si="21"/>
        <v>0</v>
      </c>
    </row>
    <row r="69" spans="1:20" ht="25.5" x14ac:dyDescent="0.25">
      <c r="F69" s="612" t="s">
        <v>113</v>
      </c>
      <c r="G69" s="62" t="s">
        <v>51</v>
      </c>
      <c r="H69" s="515">
        <f>SUM(K14,K17,K52)</f>
        <v>81300</v>
      </c>
      <c r="I69" s="515">
        <f t="shared" ref="I69:K69" si="22">SUM(L14,L17,L52)</f>
        <v>80500</v>
      </c>
      <c r="J69" s="515">
        <f t="shared" si="22"/>
        <v>1000</v>
      </c>
      <c r="K69" s="515">
        <f t="shared" si="22"/>
        <v>800</v>
      </c>
    </row>
    <row r="70" spans="1:20" ht="25.5" x14ac:dyDescent="0.25">
      <c r="F70" s="612" t="s">
        <v>332</v>
      </c>
      <c r="G70" s="62" t="s">
        <v>261</v>
      </c>
      <c r="H70" s="515">
        <f>SUM(K31,K32,K40,K41)</f>
        <v>0</v>
      </c>
      <c r="I70" s="515">
        <f t="shared" ref="I70:K70" si="23">SUM(L31,L32,L40,L41)</f>
        <v>0</v>
      </c>
      <c r="J70" s="515">
        <f t="shared" si="23"/>
        <v>0</v>
      </c>
      <c r="K70" s="515">
        <f t="shared" si="23"/>
        <v>0</v>
      </c>
    </row>
    <row r="71" spans="1:20" ht="25.5" x14ac:dyDescent="0.25">
      <c r="F71" s="614" t="s">
        <v>114</v>
      </c>
      <c r="G71" s="64"/>
      <c r="H71" s="516">
        <f>SUM(H70,H69,H68,H67)</f>
        <v>459000</v>
      </c>
      <c r="I71" s="516">
        <f>SUM(I70,I69,I68,I67)</f>
        <v>458200</v>
      </c>
      <c r="J71" s="516">
        <f>SUM(J70,J69,J67,J68)</f>
        <v>163300</v>
      </c>
      <c r="K71" s="516">
        <f>SUM(K69,K68,K67)</f>
        <v>800</v>
      </c>
    </row>
    <row r="72" spans="1:20" x14ac:dyDescent="0.25">
      <c r="F72" s="612" t="s">
        <v>115</v>
      </c>
      <c r="G72" s="62" t="s">
        <v>100</v>
      </c>
      <c r="H72" s="514"/>
      <c r="I72" s="514"/>
      <c r="J72" s="514"/>
      <c r="K72" s="514"/>
    </row>
    <row r="73" spans="1:20" ht="25.5" x14ac:dyDescent="0.25">
      <c r="F73" s="612" t="s">
        <v>610</v>
      </c>
      <c r="G73" s="62" t="s">
        <v>202</v>
      </c>
      <c r="H73" s="514"/>
      <c r="I73" s="514"/>
      <c r="J73" s="514"/>
      <c r="K73" s="514"/>
    </row>
    <row r="74" spans="1:20" x14ac:dyDescent="0.25">
      <c r="F74" s="843" t="s">
        <v>260</v>
      </c>
      <c r="G74" s="66"/>
      <c r="H74" s="517">
        <f>SUM(H73,H72,H71)</f>
        <v>459000</v>
      </c>
      <c r="I74" s="517">
        <f>SUM(I73,I72,I71)</f>
        <v>458200</v>
      </c>
      <c r="J74" s="517">
        <f>SUM(J73,J72,J71)</f>
        <v>163300</v>
      </c>
      <c r="K74" s="517">
        <f>SUM(K73,K72,K71)</f>
        <v>800</v>
      </c>
    </row>
  </sheetData>
  <mergeCells count="222">
    <mergeCell ref="E64:J64"/>
    <mergeCell ref="G51:G53"/>
    <mergeCell ref="I51:I53"/>
    <mergeCell ref="E63:J63"/>
    <mergeCell ref="F44:F45"/>
    <mergeCell ref="A40:A41"/>
    <mergeCell ref="B40:B41"/>
    <mergeCell ref="C40:C41"/>
    <mergeCell ref="D40:D41"/>
    <mergeCell ref="E40:E41"/>
    <mergeCell ref="H46:H48"/>
    <mergeCell ref="E44:E45"/>
    <mergeCell ref="D44:D45"/>
    <mergeCell ref="B51:B53"/>
    <mergeCell ref="C51:C53"/>
    <mergeCell ref="D51:D53"/>
    <mergeCell ref="E51:E53"/>
    <mergeCell ref="F51:F53"/>
    <mergeCell ref="E57:E58"/>
    <mergeCell ref="F57:F58"/>
    <mergeCell ref="G57:G58"/>
    <mergeCell ref="G61:G62"/>
    <mergeCell ref="H61:H62"/>
    <mergeCell ref="I61:I62"/>
    <mergeCell ref="E65:J65"/>
    <mergeCell ref="A44:A45"/>
    <mergeCell ref="A46:A48"/>
    <mergeCell ref="B46:B48"/>
    <mergeCell ref="C46:C48"/>
    <mergeCell ref="D46:D48"/>
    <mergeCell ref="E46:E48"/>
    <mergeCell ref="F46:F48"/>
    <mergeCell ref="G46:G48"/>
    <mergeCell ref="B44:B45"/>
    <mergeCell ref="I46:I48"/>
    <mergeCell ref="E49:J49"/>
    <mergeCell ref="C44:C45"/>
    <mergeCell ref="E50:T50"/>
    <mergeCell ref="A54:A56"/>
    <mergeCell ref="B54:B56"/>
    <mergeCell ref="C54:C56"/>
    <mergeCell ref="D54:D56"/>
    <mergeCell ref="E54:E56"/>
    <mergeCell ref="F54:F56"/>
    <mergeCell ref="G54:G56"/>
    <mergeCell ref="H54:H56"/>
    <mergeCell ref="I54:I56"/>
    <mergeCell ref="A51:A53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K5:N5"/>
    <mergeCell ref="O5:O7"/>
    <mergeCell ref="P5:P7"/>
    <mergeCell ref="I14:I15"/>
    <mergeCell ref="I12:I13"/>
    <mergeCell ref="I24:I25"/>
    <mergeCell ref="B8:T8"/>
    <mergeCell ref="C9:T9"/>
    <mergeCell ref="D10:T10"/>
    <mergeCell ref="E11:T11"/>
    <mergeCell ref="G5:G7"/>
    <mergeCell ref="Q5:T5"/>
    <mergeCell ref="K6:K7"/>
    <mergeCell ref="L6:M6"/>
    <mergeCell ref="N6:N7"/>
    <mergeCell ref="Q6:Q7"/>
    <mergeCell ref="R6:T6"/>
    <mergeCell ref="H5:H7"/>
    <mergeCell ref="I5:I7"/>
    <mergeCell ref="J5:J7"/>
    <mergeCell ref="G12:G13"/>
    <mergeCell ref="H12:H13"/>
    <mergeCell ref="R16:R17"/>
    <mergeCell ref="S16:S17"/>
    <mergeCell ref="T16:T17"/>
    <mergeCell ref="H16:H17"/>
    <mergeCell ref="N18:N19"/>
    <mergeCell ref="A14:A15"/>
    <mergeCell ref="B14:B15"/>
    <mergeCell ref="C14:C15"/>
    <mergeCell ref="D14:D15"/>
    <mergeCell ref="E14:E15"/>
    <mergeCell ref="F14:F15"/>
    <mergeCell ref="G14:G15"/>
    <mergeCell ref="H14:H15"/>
    <mergeCell ref="A12:A13"/>
    <mergeCell ref="B12:B13"/>
    <mergeCell ref="C12:C13"/>
    <mergeCell ref="D12:D13"/>
    <mergeCell ref="E12:E13"/>
    <mergeCell ref="F12:F13"/>
    <mergeCell ref="A31:A32"/>
    <mergeCell ref="B31:B32"/>
    <mergeCell ref="C31:C32"/>
    <mergeCell ref="D31:D32"/>
    <mergeCell ref="E31:E32"/>
    <mergeCell ref="F31:F32"/>
    <mergeCell ref="G31:G32"/>
    <mergeCell ref="H31:H32"/>
    <mergeCell ref="A27:A29"/>
    <mergeCell ref="H27:H29"/>
    <mergeCell ref="B27:B29"/>
    <mergeCell ref="C27:C29"/>
    <mergeCell ref="D27:D29"/>
    <mergeCell ref="E27:E29"/>
    <mergeCell ref="F27:F29"/>
    <mergeCell ref="G27:G29"/>
    <mergeCell ref="A16:A17"/>
    <mergeCell ref="B16:B17"/>
    <mergeCell ref="C16:C17"/>
    <mergeCell ref="D16:D17"/>
    <mergeCell ref="E16:E17"/>
    <mergeCell ref="F16:F17"/>
    <mergeCell ref="Q16:Q17"/>
    <mergeCell ref="I16:I17"/>
    <mergeCell ref="A24:A25"/>
    <mergeCell ref="B18:B19"/>
    <mergeCell ref="C18:C19"/>
    <mergeCell ref="D18:D19"/>
    <mergeCell ref="E18:E19"/>
    <mergeCell ref="F18:F19"/>
    <mergeCell ref="G18:G19"/>
    <mergeCell ref="A18:A19"/>
    <mergeCell ref="H24:H25"/>
    <mergeCell ref="G24:G25"/>
    <mergeCell ref="F24:F25"/>
    <mergeCell ref="E24:E25"/>
    <mergeCell ref="D24:D25"/>
    <mergeCell ref="C24:C25"/>
    <mergeCell ref="B24:B25"/>
    <mergeCell ref="G16:G17"/>
    <mergeCell ref="J24:J25"/>
    <mergeCell ref="P18:P19"/>
    <mergeCell ref="O18:O19"/>
    <mergeCell ref="P24:P25"/>
    <mergeCell ref="O24:O25"/>
    <mergeCell ref="N24:N25"/>
    <mergeCell ref="H18:H19"/>
    <mergeCell ref="I18:I19"/>
    <mergeCell ref="M24:M25"/>
    <mergeCell ref="L24:L25"/>
    <mergeCell ref="K18:K19"/>
    <mergeCell ref="L18:L19"/>
    <mergeCell ref="K24:K25"/>
    <mergeCell ref="J18:J19"/>
    <mergeCell ref="M18:M19"/>
    <mergeCell ref="T35:T36"/>
    <mergeCell ref="S35:S36"/>
    <mergeCell ref="R35:R36"/>
    <mergeCell ref="Q35:Q36"/>
    <mergeCell ref="S31:S32"/>
    <mergeCell ref="T31:T32"/>
    <mergeCell ref="I44:I45"/>
    <mergeCell ref="H44:H45"/>
    <mergeCell ref="G44:G45"/>
    <mergeCell ref="Q31:Q32"/>
    <mergeCell ref="R31:R32"/>
    <mergeCell ref="G40:G41"/>
    <mergeCell ref="H40:H41"/>
    <mergeCell ref="I40:I41"/>
    <mergeCell ref="H35:H36"/>
    <mergeCell ref="K46:K47"/>
    <mergeCell ref="L46:L47"/>
    <mergeCell ref="M46:M47"/>
    <mergeCell ref="N46:N47"/>
    <mergeCell ref="O46:O47"/>
    <mergeCell ref="P46:P47"/>
    <mergeCell ref="N27:N28"/>
    <mergeCell ref="O27:O28"/>
    <mergeCell ref="I31:I32"/>
    <mergeCell ref="I35:I36"/>
    <mergeCell ref="P27:P28"/>
    <mergeCell ref="I27:I29"/>
    <mergeCell ref="J27:J28"/>
    <mergeCell ref="K27:K28"/>
    <mergeCell ref="L27:L28"/>
    <mergeCell ref="M27:M28"/>
    <mergeCell ref="J46:J47"/>
    <mergeCell ref="P54:P55"/>
    <mergeCell ref="H51:H53"/>
    <mergeCell ref="H57:H58"/>
    <mergeCell ref="I57:I58"/>
    <mergeCell ref="A59:A60"/>
    <mergeCell ref="B59:B60"/>
    <mergeCell ref="C59:C60"/>
    <mergeCell ref="D59:D60"/>
    <mergeCell ref="E59:E60"/>
    <mergeCell ref="F59:F60"/>
    <mergeCell ref="J54:J55"/>
    <mergeCell ref="K54:K55"/>
    <mergeCell ref="L54:L55"/>
    <mergeCell ref="M54:M55"/>
    <mergeCell ref="N54:N55"/>
    <mergeCell ref="O54:O55"/>
    <mergeCell ref="I59:I60"/>
    <mergeCell ref="H59:H60"/>
    <mergeCell ref="A35:A36"/>
    <mergeCell ref="B35:B36"/>
    <mergeCell ref="C35:C36"/>
    <mergeCell ref="D35:D36"/>
    <mergeCell ref="E35:E36"/>
    <mergeCell ref="F35:F36"/>
    <mergeCell ref="G35:G36"/>
    <mergeCell ref="A61:A62"/>
    <mergeCell ref="B61:B62"/>
    <mergeCell ref="C61:C62"/>
    <mergeCell ref="D61:D62"/>
    <mergeCell ref="E61:E62"/>
    <mergeCell ref="F61:F62"/>
    <mergeCell ref="G59:G60"/>
    <mergeCell ref="A57:A58"/>
    <mergeCell ref="B57:B58"/>
    <mergeCell ref="C57:C58"/>
    <mergeCell ref="D57:D58"/>
    <mergeCell ref="F40:F4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01 programa</vt:lpstr>
      <vt:lpstr>02 programa</vt:lpstr>
      <vt:lpstr>03 programa</vt:lpstr>
      <vt:lpstr>04 programa</vt:lpstr>
      <vt:lpstr>05 programa</vt:lpstr>
      <vt:lpstr>06 programa</vt:lpstr>
      <vt:lpstr>07 programa</vt:lpstr>
      <vt:lpstr>08 programa</vt:lpstr>
      <vt:lpstr>09 programa</vt:lpstr>
      <vt:lpstr>Lapas1</vt:lpstr>
      <vt:lpstr>Bendra lentelė</vt:lpstr>
      <vt:lpstr>Asignavimų šaltiniai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2021-02-05T11:29:24Z</cp:lastPrinted>
  <dcterms:created xsi:type="dcterms:W3CDTF">2020-12-02T13:19:35Z</dcterms:created>
  <dcterms:modified xsi:type="dcterms:W3CDTF">2021-02-05T11:29:25Z</dcterms:modified>
</cp:coreProperties>
</file>